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00" windowHeight="6510" activeTab="0"/>
  </bookViews>
  <sheets>
    <sheet name="Gammas" sheetId="1" r:id="rId1"/>
    <sheet name="Mikrene RH1012" sheetId="2" r:id="rId2"/>
    <sheet name="Sintezators Yamaha PSR-36" sheetId="3" r:id="rId3"/>
    <sheet name="Grafiks" sheetId="4" r:id="rId4"/>
  </sheets>
  <definedNames/>
  <calcPr fullCalcOnLoad="1"/>
</workbook>
</file>

<file path=xl/sharedStrings.xml><?xml version="1.0" encoding="utf-8"?>
<sst xmlns="http://schemas.openxmlformats.org/spreadsheetml/2006/main" count="143" uniqueCount="80">
  <si>
    <t>Do</t>
  </si>
  <si>
    <t>Do#</t>
  </si>
  <si>
    <t>Si#</t>
  </si>
  <si>
    <t>RE$</t>
  </si>
  <si>
    <t>RE</t>
  </si>
  <si>
    <t>RE#</t>
  </si>
  <si>
    <t>MI$</t>
  </si>
  <si>
    <t>MI</t>
  </si>
  <si>
    <t>FA$</t>
  </si>
  <si>
    <t>MI#</t>
  </si>
  <si>
    <t>FA</t>
  </si>
  <si>
    <t>FA#</t>
  </si>
  <si>
    <t>SOL$</t>
  </si>
  <si>
    <t>SOL</t>
  </si>
  <si>
    <t>SOL#</t>
  </si>
  <si>
    <t>LA$</t>
  </si>
  <si>
    <t>LA</t>
  </si>
  <si>
    <t>LA#</t>
  </si>
  <si>
    <t>SI$</t>
  </si>
  <si>
    <t>SI</t>
  </si>
  <si>
    <t>DO$</t>
  </si>
  <si>
    <t>Frekvence (Hz)</t>
  </si>
  <si>
    <t>Nosaukums</t>
  </si>
  <si>
    <t>Hromatiskā gamma</t>
  </si>
  <si>
    <t>Temperētā gama</t>
  </si>
  <si>
    <t xml:space="preserve"> Starp toņu augstumiem (Hz)</t>
  </si>
  <si>
    <t>Starbība</t>
  </si>
  <si>
    <t>1:1</t>
  </si>
  <si>
    <t>25:24</t>
  </si>
  <si>
    <t>27:25</t>
  </si>
  <si>
    <t>9:8</t>
  </si>
  <si>
    <t>75:64</t>
  </si>
  <si>
    <t>6:5</t>
  </si>
  <si>
    <t>5:4</t>
  </si>
  <si>
    <t>32:25</t>
  </si>
  <si>
    <t>125:96</t>
  </si>
  <si>
    <t>4:3</t>
  </si>
  <si>
    <t>25;18</t>
  </si>
  <si>
    <t>36:25</t>
  </si>
  <si>
    <t>3:2</t>
  </si>
  <si>
    <t>25:16</t>
  </si>
  <si>
    <t>8:5</t>
  </si>
  <si>
    <t>5:3</t>
  </si>
  <si>
    <t>125:72</t>
  </si>
  <si>
    <t>9:5</t>
  </si>
  <si>
    <t>15:8</t>
  </si>
  <si>
    <t>48:25</t>
  </si>
  <si>
    <t>125:64</t>
  </si>
  <si>
    <t>2:1</t>
  </si>
  <si>
    <t>Toņu attiecība precīzi</t>
  </si>
  <si>
    <t>Toņu attiecība decimāldaļās</t>
  </si>
  <si>
    <t>Toņu attiecība</t>
  </si>
  <si>
    <t>Dalīšanas koeficients</t>
  </si>
  <si>
    <t>Mikroshēmas toņa frekvence F0  (Hz)</t>
  </si>
  <si>
    <t>Temperētās gammas toņa frekvene Ft (Hz)</t>
  </si>
  <si>
    <t>F0/Ft</t>
  </si>
  <si>
    <t>do</t>
  </si>
  <si>
    <t>do#</t>
  </si>
  <si>
    <t>re</t>
  </si>
  <si>
    <t>re#</t>
  </si>
  <si>
    <t>mi</t>
  </si>
  <si>
    <t>fa</t>
  </si>
  <si>
    <t>fa#</t>
  </si>
  <si>
    <t>sol</t>
  </si>
  <si>
    <t>sol#</t>
  </si>
  <si>
    <t>la</t>
  </si>
  <si>
    <t>la#</t>
  </si>
  <si>
    <t>si</t>
  </si>
  <si>
    <t>Laiks 1000 periodiem (s)</t>
  </si>
  <si>
    <t>Toņa frekvence (Hz)</t>
  </si>
  <si>
    <t>Frekvences attiecība pret la</t>
  </si>
  <si>
    <t xml:space="preserve">Frekvences attiecība, transponējot us to pašu oktāvu </t>
  </si>
  <si>
    <t>Frekvences attiecība, salīdzinot ar temperēto gammu</t>
  </si>
  <si>
    <t>1. oktāva</t>
  </si>
  <si>
    <t>2. oktāva</t>
  </si>
  <si>
    <t>3. oktāva</t>
  </si>
  <si>
    <t>4. oktāva</t>
  </si>
  <si>
    <t>5. oktāva</t>
  </si>
  <si>
    <t>&lt;-vidējais</t>
  </si>
  <si>
    <t>Starpība starp temperēto mikroshēmas gammu F0-Ft (Hz)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</si>
</sst>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00"/>
    <numFmt numFmtId="171" formatCode="0.000000000"/>
    <numFmt numFmtId="172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Sintezatora  Yamaha PSR-36 frekvences attiecība, salīdzinot ar temperēto gammu</a:t>
            </a:r>
          </a:p>
        </c:rich>
      </c:tx>
      <c:layout>
        <c:manualLayout>
          <c:xMode val="factor"/>
          <c:yMode val="factor"/>
          <c:x val="-0.030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45"/>
          <c:w val="0.9757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'Sintezators Yamaha PSR-36'!$H$1</c:f>
              <c:strCache>
                <c:ptCount val="1"/>
                <c:pt idx="0">
                  <c:v>Frekvences attiecība, salīdzinot ar temperēto gammu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'Sintezators Yamaha PSR-36'!$J$2:$J$61</c:f>
              <c:strCache>
                <c:ptCount val="60"/>
                <c:pt idx="0">
                  <c:v>do</c:v>
                </c:pt>
                <c:pt idx="1">
                  <c:v>do#</c:v>
                </c:pt>
                <c:pt idx="2">
                  <c:v>re</c:v>
                </c:pt>
                <c:pt idx="3">
                  <c:v>re#</c:v>
                </c:pt>
                <c:pt idx="4">
                  <c:v>mi</c:v>
                </c:pt>
                <c:pt idx="5">
                  <c:v>fa</c:v>
                </c:pt>
                <c:pt idx="6">
                  <c:v>fa#</c:v>
                </c:pt>
                <c:pt idx="7">
                  <c:v>sol</c:v>
                </c:pt>
                <c:pt idx="8">
                  <c:v>sol#</c:v>
                </c:pt>
                <c:pt idx="9">
                  <c:v>la</c:v>
                </c:pt>
                <c:pt idx="10">
                  <c:v>la#</c:v>
                </c:pt>
                <c:pt idx="11">
                  <c:v>si</c:v>
                </c:pt>
                <c:pt idx="12">
                  <c:v>do</c:v>
                </c:pt>
                <c:pt idx="13">
                  <c:v>do#</c:v>
                </c:pt>
                <c:pt idx="14">
                  <c:v>re</c:v>
                </c:pt>
                <c:pt idx="15">
                  <c:v>re#</c:v>
                </c:pt>
                <c:pt idx="16">
                  <c:v>mi</c:v>
                </c:pt>
                <c:pt idx="17">
                  <c:v>fa</c:v>
                </c:pt>
                <c:pt idx="18">
                  <c:v>fa#</c:v>
                </c:pt>
                <c:pt idx="19">
                  <c:v>sol</c:v>
                </c:pt>
                <c:pt idx="20">
                  <c:v>sol#</c:v>
                </c:pt>
                <c:pt idx="21">
                  <c:v>la</c:v>
                </c:pt>
                <c:pt idx="22">
                  <c:v>la#</c:v>
                </c:pt>
                <c:pt idx="23">
                  <c:v>si</c:v>
                </c:pt>
                <c:pt idx="24">
                  <c:v>do</c:v>
                </c:pt>
                <c:pt idx="25">
                  <c:v>do#</c:v>
                </c:pt>
                <c:pt idx="26">
                  <c:v>re</c:v>
                </c:pt>
                <c:pt idx="27">
                  <c:v>re#</c:v>
                </c:pt>
                <c:pt idx="28">
                  <c:v>mi</c:v>
                </c:pt>
                <c:pt idx="29">
                  <c:v>fa</c:v>
                </c:pt>
                <c:pt idx="30">
                  <c:v>fa#</c:v>
                </c:pt>
                <c:pt idx="31">
                  <c:v>sol</c:v>
                </c:pt>
                <c:pt idx="32">
                  <c:v>sol#</c:v>
                </c:pt>
                <c:pt idx="33">
                  <c:v>la</c:v>
                </c:pt>
                <c:pt idx="34">
                  <c:v>la#</c:v>
                </c:pt>
                <c:pt idx="35">
                  <c:v>si</c:v>
                </c:pt>
                <c:pt idx="36">
                  <c:v>do</c:v>
                </c:pt>
                <c:pt idx="37">
                  <c:v>do#</c:v>
                </c:pt>
                <c:pt idx="38">
                  <c:v>re</c:v>
                </c:pt>
                <c:pt idx="39">
                  <c:v>re#</c:v>
                </c:pt>
                <c:pt idx="40">
                  <c:v>mi</c:v>
                </c:pt>
                <c:pt idx="41">
                  <c:v>fa</c:v>
                </c:pt>
                <c:pt idx="42">
                  <c:v>fa#</c:v>
                </c:pt>
                <c:pt idx="43">
                  <c:v>sol</c:v>
                </c:pt>
                <c:pt idx="44">
                  <c:v>sol#</c:v>
                </c:pt>
                <c:pt idx="45">
                  <c:v>la</c:v>
                </c:pt>
                <c:pt idx="46">
                  <c:v>la#</c:v>
                </c:pt>
                <c:pt idx="47">
                  <c:v>si</c:v>
                </c:pt>
                <c:pt idx="48">
                  <c:v>do</c:v>
                </c:pt>
                <c:pt idx="49">
                  <c:v>do#</c:v>
                </c:pt>
                <c:pt idx="50">
                  <c:v>re</c:v>
                </c:pt>
                <c:pt idx="51">
                  <c:v>re#</c:v>
                </c:pt>
                <c:pt idx="52">
                  <c:v>mi</c:v>
                </c:pt>
                <c:pt idx="53">
                  <c:v>fa</c:v>
                </c:pt>
                <c:pt idx="54">
                  <c:v>fa#</c:v>
                </c:pt>
                <c:pt idx="55">
                  <c:v>sol</c:v>
                </c:pt>
                <c:pt idx="56">
                  <c:v>sol#</c:v>
                </c:pt>
                <c:pt idx="57">
                  <c:v>la</c:v>
                </c:pt>
                <c:pt idx="58">
                  <c:v>la#</c:v>
                </c:pt>
                <c:pt idx="59">
                  <c:v>si</c:v>
                </c:pt>
              </c:strCache>
            </c:strRef>
          </c:cat>
          <c:val>
            <c:numRef>
              <c:f>'Sintezators Yamaha PSR-36'!$I$2:$I$61</c:f>
              <c:numCache>
                <c:ptCount val="60"/>
                <c:pt idx="0">
                  <c:v>1.0000438570618375</c:v>
                </c:pt>
                <c:pt idx="1">
                  <c:v>0.9999323110997257</c:v>
                </c:pt>
                <c:pt idx="2">
                  <c:v>0.9996014900351409</c:v>
                </c:pt>
                <c:pt idx="3">
                  <c:v>0.9997355874462152</c:v>
                </c:pt>
                <c:pt idx="4">
                  <c:v>0.9999640253885904</c:v>
                </c:pt>
                <c:pt idx="5">
                  <c:v>1.0001792003766667</c:v>
                </c:pt>
                <c:pt idx="6">
                  <c:v>1.0001658611726814</c:v>
                </c:pt>
                <c:pt idx="7">
                  <c:v>0.9997687098289189</c:v>
                </c:pt>
                <c:pt idx="8">
                  <c:v>0.9999542194563422</c:v>
                </c:pt>
                <c:pt idx="9">
                  <c:v>0.9999608835050052</c:v>
                </c:pt>
                <c:pt idx="10">
                  <c:v>1.000126820224764</c:v>
                </c:pt>
                <c:pt idx="11">
                  <c:v>0.9998998913101056</c:v>
                </c:pt>
                <c:pt idx="12">
                  <c:v>0.999782441859364</c:v>
                </c:pt>
                <c:pt idx="13">
                  <c:v>1.000001558489691</c:v>
                </c:pt>
                <c:pt idx="14">
                  <c:v>0.9998214727574197</c:v>
                </c:pt>
                <c:pt idx="15">
                  <c:v>0.9998909948125211</c:v>
                </c:pt>
                <c:pt idx="16">
                  <c:v>0.9998816831598859</c:v>
                </c:pt>
                <c:pt idx="17">
                  <c:v>1.0000919247047313</c:v>
                </c:pt>
                <c:pt idx="18">
                  <c:v>1.227063742563943</c:v>
                </c:pt>
                <c:pt idx="19">
                  <c:v>1.0000624714478694</c:v>
                </c:pt>
                <c:pt idx="20">
                  <c:v>1.0005771145266016</c:v>
                </c:pt>
                <c:pt idx="21">
                  <c:v>1.000290758439084</c:v>
                </c:pt>
                <c:pt idx="22">
                  <c:v>1.0002433308049392</c:v>
                </c:pt>
                <c:pt idx="23">
                  <c:v>1.0002701331854367</c:v>
                </c:pt>
                <c:pt idx="24">
                  <c:v>0.9999131323746397</c:v>
                </c:pt>
                <c:pt idx="25">
                  <c:v>1.0002786439866402</c:v>
                </c:pt>
                <c:pt idx="26">
                  <c:v>0.9998214727574197</c:v>
                </c:pt>
                <c:pt idx="27">
                  <c:v>1.0000464505020132</c:v>
                </c:pt>
                <c:pt idx="28">
                  <c:v>0.9998816831598859</c:v>
                </c:pt>
                <c:pt idx="29">
                  <c:v>1.0000919247047313</c:v>
                </c:pt>
                <c:pt idx="30">
                  <c:v>1.0001658611726814</c:v>
                </c:pt>
                <c:pt idx="31">
                  <c:v>1.0002584084524635</c:v>
                </c:pt>
                <c:pt idx="32">
                  <c:v>1.0005771145266016</c:v>
                </c:pt>
                <c:pt idx="33">
                  <c:v>1.0005107960014332</c:v>
                </c:pt>
                <c:pt idx="34">
                  <c:v>1.0002433308049392</c:v>
                </c:pt>
                <c:pt idx="35">
                  <c:v>1.0000232748110078</c:v>
                </c:pt>
                <c:pt idx="36">
                  <c:v>1.0000177093900007</c:v>
                </c:pt>
                <c:pt idx="37">
                  <c:v>1.000167791363602</c:v>
                </c:pt>
                <c:pt idx="38">
                  <c:v>0.9998801511700472</c:v>
                </c:pt>
                <c:pt idx="39">
                  <c:v>0.9999842624259916</c:v>
                </c:pt>
                <c:pt idx="40">
                  <c:v>0.9998816831598859</c:v>
                </c:pt>
                <c:pt idx="41">
                  <c:v>1.0000919247047313</c:v>
                </c:pt>
                <c:pt idx="42">
                  <c:v>1.00023984340962</c:v>
                </c:pt>
                <c:pt idx="43">
                  <c:v>1.0002584084524635</c:v>
                </c:pt>
                <c:pt idx="44">
                  <c:v>1.0003278633978478</c:v>
                </c:pt>
                <c:pt idx="45">
                  <c:v>1.0003347582085238</c:v>
                </c:pt>
                <c:pt idx="46">
                  <c:v>1.0002433308049392</c:v>
                </c:pt>
                <c:pt idx="47">
                  <c:v>1.00022075176101</c:v>
                </c:pt>
                <c:pt idx="48">
                  <c:v>1.0000804660996865</c:v>
                </c:pt>
                <c:pt idx="49">
                  <c:v>1.0001899599225852</c:v>
                </c:pt>
                <c:pt idx="50">
                  <c:v>0.9998566789785105</c:v>
                </c:pt>
                <c:pt idx="51">
                  <c:v>0.9999469532927303</c:v>
                </c:pt>
                <c:pt idx="52">
                  <c:v>0.999894857005169</c:v>
                </c:pt>
                <c:pt idx="53">
                  <c:v>1.000050037792154</c:v>
                </c:pt>
                <c:pt idx="54">
                  <c:v>1.00023984340962</c:v>
                </c:pt>
                <c:pt idx="55">
                  <c:v>1.0001329999258273</c:v>
                </c:pt>
                <c:pt idx="56">
                  <c:v>1.0003112510711671</c:v>
                </c:pt>
                <c:pt idx="57">
                  <c:v>1.0002115686073931</c:v>
                </c:pt>
                <c:pt idx="58">
                  <c:v>1.0001501201693224</c:v>
                </c:pt>
                <c:pt idx="59">
                  <c:v>1.0002010005564177</c:v>
                </c:pt>
              </c:numCache>
            </c:numRef>
          </c:val>
          <c:smooth val="0"/>
        </c:ser>
        <c:axId val="43537498"/>
        <c:axId val="56293163"/>
      </c:line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293163"/>
        <c:crossesAt val="0.9996"/>
        <c:auto val="1"/>
        <c:lblOffset val="80"/>
        <c:tickLblSkip val="1"/>
        <c:tickMarkSkip val="12"/>
        <c:noMultiLvlLbl val="0"/>
      </c:catAx>
      <c:valAx>
        <c:axId val="56293163"/>
        <c:scaling>
          <c:orientation val="minMax"/>
          <c:max val="1.001"/>
          <c:min val="0.9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3537498"/>
        <c:crossesAt val="1"/>
        <c:crossBetween val="between"/>
        <c:dispUnits/>
        <c:majorUnit val="0.0002"/>
        <c:minorUnit val="0.000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axId val="47762256"/>
        <c:axId val="27207121"/>
      </c:line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07121"/>
        <c:crosses val="autoZero"/>
        <c:auto val="1"/>
        <c:lblOffset val="100"/>
        <c:noMultiLvlLbl val="0"/>
      </c:catAx>
      <c:valAx>
        <c:axId val="27207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62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0.93625</cdr:x>
      <cdr:y>0.6815</cdr:y>
    </cdr:to>
    <cdr:graphicFrame>
      <cdr:nvGraphicFramePr>
        <cdr:cNvPr id="1" name="Chart 1"/>
        <cdr:cNvGraphicFramePr/>
      </cdr:nvGraphicFramePr>
      <cdr:xfrm>
        <a:off x="0" y="0"/>
        <a:ext cx="8734425" cy="39052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24525"/>
    <xdr:graphicFrame>
      <xdr:nvGraphicFramePr>
        <xdr:cNvPr id="1" name="Shape 1025"/>
        <xdr:cNvGraphicFramePr/>
      </xdr:nvGraphicFramePr>
      <xdr:xfrm>
        <a:off x="0" y="0"/>
        <a:ext cx="93249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E25" sqref="E25"/>
    </sheetView>
  </sheetViews>
  <sheetFormatPr defaultColWidth="9.140625" defaultRowHeight="12.75"/>
  <cols>
    <col min="4" max="4" width="9.140625" style="2" customWidth="1"/>
    <col min="5" max="5" width="9.57421875" style="1" bestFit="1" customWidth="1"/>
    <col min="6" max="6" width="11.140625" style="2" bestFit="1" customWidth="1"/>
  </cols>
  <sheetData>
    <row r="1" spans="1:6" ht="12.75">
      <c r="A1" t="s">
        <v>23</v>
      </c>
      <c r="D1" s="2" t="s">
        <v>24</v>
      </c>
      <c r="F1" s="2" t="s">
        <v>26</v>
      </c>
    </row>
    <row r="2" spans="1:7" ht="51">
      <c r="A2" s="3" t="s">
        <v>49</v>
      </c>
      <c r="B2" s="3" t="s">
        <v>50</v>
      </c>
      <c r="C2" s="3" t="s">
        <v>21</v>
      </c>
      <c r="D2" s="4" t="s">
        <v>51</v>
      </c>
      <c r="E2" s="3" t="s">
        <v>21</v>
      </c>
      <c r="F2" s="4" t="s">
        <v>25</v>
      </c>
      <c r="G2" s="3" t="s">
        <v>22</v>
      </c>
    </row>
    <row r="3" spans="1:7" ht="12.75">
      <c r="A3" s="5" t="s">
        <v>27</v>
      </c>
      <c r="B3">
        <f>1/1</f>
        <v>1</v>
      </c>
      <c r="C3">
        <f>440/5*3</f>
        <v>264</v>
      </c>
      <c r="D3" s="2">
        <f>2^0</f>
        <v>1</v>
      </c>
      <c r="E3" s="1">
        <f>440/2^(9/12)</f>
        <v>261.6255653005986</v>
      </c>
      <c r="F3" s="2">
        <f>C3-E3</f>
        <v>2.3744346994013767</v>
      </c>
      <c r="G3" t="s">
        <v>0</v>
      </c>
    </row>
    <row r="4" spans="1:7" ht="12.75">
      <c r="A4" s="5" t="s">
        <v>28</v>
      </c>
      <c r="B4">
        <f>25/24</f>
        <v>1.0416666666666667</v>
      </c>
      <c r="C4">
        <f>B4*$C$3</f>
        <v>275</v>
      </c>
      <c r="D4" s="2">
        <f>2^(1/12)</f>
        <v>1.0594630943592953</v>
      </c>
      <c r="E4" s="1">
        <f>D4*$E$3</f>
        <v>277.1826309768721</v>
      </c>
      <c r="F4" s="2">
        <f aca="true" t="shared" si="0" ref="F4:F24">C4-E4</f>
        <v>-2.182630976872076</v>
      </c>
      <c r="G4" t="s">
        <v>1</v>
      </c>
    </row>
    <row r="5" spans="1:7" ht="12.75">
      <c r="A5" s="5" t="s">
        <v>29</v>
      </c>
      <c r="B5">
        <f>27/25</f>
        <v>1.08</v>
      </c>
      <c r="C5">
        <f aca="true" t="shared" si="1" ref="C5:C24">B5*$C$3</f>
        <v>285.12</v>
      </c>
      <c r="D5" s="2">
        <f>2^(1/12)</f>
        <v>1.0594630943592953</v>
      </c>
      <c r="E5" s="1">
        <f aca="true" t="shared" si="2" ref="E5:E23">D5*$E$3</f>
        <v>277.1826309768721</v>
      </c>
      <c r="F5" s="2">
        <f t="shared" si="0"/>
        <v>7.937369023127928</v>
      </c>
      <c r="G5" t="s">
        <v>3</v>
      </c>
    </row>
    <row r="6" spans="1:7" ht="12.75">
      <c r="A6" s="5" t="s">
        <v>30</v>
      </c>
      <c r="B6">
        <f>9/8</f>
        <v>1.125</v>
      </c>
      <c r="C6">
        <f t="shared" si="1"/>
        <v>297</v>
      </c>
      <c r="D6" s="2">
        <f>2^(2/12)</f>
        <v>1.122462048309373</v>
      </c>
      <c r="E6" s="1">
        <f t="shared" si="2"/>
        <v>293.6647679174076</v>
      </c>
      <c r="F6" s="2">
        <f t="shared" si="0"/>
        <v>3.3352320825924267</v>
      </c>
      <c r="G6" t="s">
        <v>4</v>
      </c>
    </row>
    <row r="7" spans="1:7" ht="12.75">
      <c r="A7" s="5" t="s">
        <v>31</v>
      </c>
      <c r="B7">
        <f>75/64</f>
        <v>1.171875</v>
      </c>
      <c r="C7">
        <f t="shared" si="1"/>
        <v>309.375</v>
      </c>
      <c r="D7" s="2">
        <f>2^(3/12)</f>
        <v>1.189207115002721</v>
      </c>
      <c r="E7" s="1">
        <f t="shared" si="2"/>
        <v>311.12698372208087</v>
      </c>
      <c r="F7" s="2">
        <f t="shared" si="0"/>
        <v>-1.7519837220808654</v>
      </c>
      <c r="G7" t="s">
        <v>5</v>
      </c>
    </row>
    <row r="8" spans="1:7" ht="12.75">
      <c r="A8" s="5" t="s">
        <v>32</v>
      </c>
      <c r="B8">
        <f>6/5</f>
        <v>1.2</v>
      </c>
      <c r="C8">
        <f t="shared" si="1"/>
        <v>316.8</v>
      </c>
      <c r="D8" s="2">
        <f>2^(3/12)</f>
        <v>1.189207115002721</v>
      </c>
      <c r="E8" s="1">
        <f t="shared" si="2"/>
        <v>311.12698372208087</v>
      </c>
      <c r="F8" s="2">
        <f t="shared" si="0"/>
        <v>5.673016277919146</v>
      </c>
      <c r="G8" t="s">
        <v>6</v>
      </c>
    </row>
    <row r="9" spans="1:7" ht="12.75">
      <c r="A9" s="5" t="s">
        <v>33</v>
      </c>
      <c r="B9">
        <f>5/4</f>
        <v>1.25</v>
      </c>
      <c r="C9">
        <f t="shared" si="1"/>
        <v>330</v>
      </c>
      <c r="D9" s="2">
        <f>2^(4/12)</f>
        <v>1.2599210498948732</v>
      </c>
      <c r="E9" s="1">
        <f t="shared" si="2"/>
        <v>329.6275569128699</v>
      </c>
      <c r="F9" s="2">
        <f t="shared" si="0"/>
        <v>0.3724430871300797</v>
      </c>
      <c r="G9" t="s">
        <v>7</v>
      </c>
    </row>
    <row r="10" spans="1:7" ht="12.75">
      <c r="A10" s="5" t="s">
        <v>34</v>
      </c>
      <c r="B10">
        <f>32/25</f>
        <v>1.28</v>
      </c>
      <c r="C10">
        <f t="shared" si="1"/>
        <v>337.92</v>
      </c>
      <c r="D10" s="2">
        <f>2^(4/12)</f>
        <v>1.2599210498948732</v>
      </c>
      <c r="E10" s="1">
        <f t="shared" si="2"/>
        <v>329.6275569128699</v>
      </c>
      <c r="F10" s="2">
        <f t="shared" si="0"/>
        <v>8.292443087130096</v>
      </c>
      <c r="G10" t="s">
        <v>8</v>
      </c>
    </row>
    <row r="11" spans="1:7" ht="12.75">
      <c r="A11" s="5" t="s">
        <v>35</v>
      </c>
      <c r="B11">
        <f>125/96</f>
        <v>1.3020833333333333</v>
      </c>
      <c r="C11">
        <f t="shared" si="1"/>
        <v>343.75</v>
      </c>
      <c r="D11" s="2">
        <f>2^(5/12)</f>
        <v>1.3348398541700344</v>
      </c>
      <c r="E11" s="1">
        <f t="shared" si="2"/>
        <v>349.2282314330039</v>
      </c>
      <c r="F11" s="2">
        <f t="shared" si="0"/>
        <v>-5.478231433003884</v>
      </c>
      <c r="G11" t="s">
        <v>9</v>
      </c>
    </row>
    <row r="12" spans="1:7" ht="12.75">
      <c r="A12" s="5" t="s">
        <v>36</v>
      </c>
      <c r="B12">
        <f>4/3</f>
        <v>1.3333333333333333</v>
      </c>
      <c r="C12">
        <f t="shared" si="1"/>
        <v>352</v>
      </c>
      <c r="D12" s="2">
        <f>2^(5/12)</f>
        <v>1.3348398541700344</v>
      </c>
      <c r="E12" s="1">
        <f t="shared" si="2"/>
        <v>349.2282314330039</v>
      </c>
      <c r="F12" s="2">
        <f t="shared" si="0"/>
        <v>2.7717685669961156</v>
      </c>
      <c r="G12" t="s">
        <v>10</v>
      </c>
    </row>
    <row r="13" spans="1:7" ht="12.75">
      <c r="A13" s="5" t="s">
        <v>37</v>
      </c>
      <c r="B13">
        <f>25/18</f>
        <v>1.3888888888888888</v>
      </c>
      <c r="C13">
        <f t="shared" si="1"/>
        <v>366.66666666666663</v>
      </c>
      <c r="D13" s="2">
        <f>2^(6/12)</f>
        <v>1.4142135623730951</v>
      </c>
      <c r="E13" s="1">
        <f t="shared" si="2"/>
        <v>369.9944227116344</v>
      </c>
      <c r="F13" s="2">
        <f t="shared" si="0"/>
        <v>-3.3277560449677708</v>
      </c>
      <c r="G13" t="s">
        <v>11</v>
      </c>
    </row>
    <row r="14" spans="1:7" ht="12.75">
      <c r="A14" s="5" t="s">
        <v>38</v>
      </c>
      <c r="B14">
        <f>36/25</f>
        <v>1.44</v>
      </c>
      <c r="C14">
        <f t="shared" si="1"/>
        <v>380.15999999999997</v>
      </c>
      <c r="D14" s="2">
        <f>2^(6/12)</f>
        <v>1.4142135623730951</v>
      </c>
      <c r="E14" s="1">
        <f t="shared" si="2"/>
        <v>369.9944227116344</v>
      </c>
      <c r="F14" s="2">
        <f t="shared" si="0"/>
        <v>10.165577288365569</v>
      </c>
      <c r="G14" t="s">
        <v>12</v>
      </c>
    </row>
    <row r="15" spans="1:7" ht="12.75">
      <c r="A15" s="5" t="s">
        <v>39</v>
      </c>
      <c r="B15">
        <f>3/2</f>
        <v>1.5</v>
      </c>
      <c r="C15">
        <f t="shared" si="1"/>
        <v>396</v>
      </c>
      <c r="D15" s="2">
        <f>2^(7/12)</f>
        <v>1.4983070768766815</v>
      </c>
      <c r="E15" s="1">
        <f t="shared" si="2"/>
        <v>391.99543598174927</v>
      </c>
      <c r="F15" s="2">
        <f t="shared" si="0"/>
        <v>4.004564018250733</v>
      </c>
      <c r="G15" t="s">
        <v>13</v>
      </c>
    </row>
    <row r="16" spans="1:7" ht="12.75">
      <c r="A16" s="5" t="s">
        <v>40</v>
      </c>
      <c r="B16">
        <f>25/16</f>
        <v>1.5625</v>
      </c>
      <c r="C16">
        <f t="shared" si="1"/>
        <v>412.5</v>
      </c>
      <c r="D16" s="2">
        <f>2^(8/12)</f>
        <v>1.5874010519681994</v>
      </c>
      <c r="E16" s="1">
        <f t="shared" si="2"/>
        <v>415.30469757994507</v>
      </c>
      <c r="F16" s="2">
        <f t="shared" si="0"/>
        <v>-2.8046975799450706</v>
      </c>
      <c r="G16" t="s">
        <v>14</v>
      </c>
    </row>
    <row r="17" spans="1:7" ht="12.75">
      <c r="A17" s="5" t="s">
        <v>41</v>
      </c>
      <c r="B17">
        <f>8/5</f>
        <v>1.6</v>
      </c>
      <c r="C17">
        <f t="shared" si="1"/>
        <v>422.40000000000003</v>
      </c>
      <c r="D17" s="2">
        <f>2^(8/12)</f>
        <v>1.5874010519681994</v>
      </c>
      <c r="E17" s="1">
        <f t="shared" si="2"/>
        <v>415.30469757994507</v>
      </c>
      <c r="F17" s="2">
        <f t="shared" si="0"/>
        <v>7.0953024200549635</v>
      </c>
      <c r="G17" t="s">
        <v>15</v>
      </c>
    </row>
    <row r="18" spans="1:7" ht="12.75">
      <c r="A18" s="5" t="s">
        <v>42</v>
      </c>
      <c r="B18">
        <f>5/3</f>
        <v>1.6666666666666667</v>
      </c>
      <c r="C18">
        <f t="shared" si="1"/>
        <v>440</v>
      </c>
      <c r="D18" s="2">
        <f>2^(9/12)</f>
        <v>1.681792830507429</v>
      </c>
      <c r="E18" s="1">
        <f t="shared" si="2"/>
        <v>439.99999999999994</v>
      </c>
      <c r="F18" s="2">
        <f t="shared" si="0"/>
        <v>0</v>
      </c>
      <c r="G18" t="s">
        <v>16</v>
      </c>
    </row>
    <row r="19" spans="1:7" ht="12.75">
      <c r="A19" s="5" t="s">
        <v>43</v>
      </c>
      <c r="B19">
        <f>125/72</f>
        <v>1.7361111111111112</v>
      </c>
      <c r="C19">
        <f t="shared" si="1"/>
        <v>458.33333333333337</v>
      </c>
      <c r="D19" s="2">
        <f>2^(10/12)</f>
        <v>1.7817974362806785</v>
      </c>
      <c r="E19" s="1">
        <f t="shared" si="2"/>
        <v>466.16376151808987</v>
      </c>
      <c r="F19" s="2">
        <f t="shared" si="0"/>
        <v>-7.830428184756499</v>
      </c>
      <c r="G19" t="s">
        <v>17</v>
      </c>
    </row>
    <row r="20" spans="1:7" ht="12.75">
      <c r="A20" s="5" t="s">
        <v>44</v>
      </c>
      <c r="B20">
        <f>9/5</f>
        <v>1.8</v>
      </c>
      <c r="C20">
        <f t="shared" si="1"/>
        <v>475.2</v>
      </c>
      <c r="D20" s="2">
        <f>2^(10/12)</f>
        <v>1.7817974362806785</v>
      </c>
      <c r="E20" s="1">
        <f t="shared" si="2"/>
        <v>466.16376151808987</v>
      </c>
      <c r="F20" s="2">
        <f t="shared" si="0"/>
        <v>9.036238481910118</v>
      </c>
      <c r="G20" t="s">
        <v>18</v>
      </c>
    </row>
    <row r="21" spans="1:7" ht="12.75">
      <c r="A21" s="5" t="s">
        <v>45</v>
      </c>
      <c r="B21">
        <f>15/8</f>
        <v>1.875</v>
      </c>
      <c r="C21">
        <f t="shared" si="1"/>
        <v>495</v>
      </c>
      <c r="D21" s="2">
        <f>2^(11/12)</f>
        <v>1.8877486253633868</v>
      </c>
      <c r="E21" s="1">
        <f t="shared" si="2"/>
        <v>493.88330125612407</v>
      </c>
      <c r="F21" s="2">
        <f t="shared" si="0"/>
        <v>1.1166987438759293</v>
      </c>
      <c r="G21" t="s">
        <v>19</v>
      </c>
    </row>
    <row r="22" spans="1:7" ht="12.75">
      <c r="A22" s="5" t="s">
        <v>46</v>
      </c>
      <c r="B22">
        <f>48/25</f>
        <v>1.92</v>
      </c>
      <c r="C22">
        <f t="shared" si="1"/>
        <v>506.88</v>
      </c>
      <c r="D22" s="2">
        <f>2^(11/12)</f>
        <v>1.8877486253633868</v>
      </c>
      <c r="E22" s="1">
        <f t="shared" si="2"/>
        <v>493.88330125612407</v>
      </c>
      <c r="F22" s="2">
        <f t="shared" si="0"/>
        <v>12.996698743875925</v>
      </c>
      <c r="G22" t="s">
        <v>20</v>
      </c>
    </row>
    <row r="23" spans="1:7" ht="12.75">
      <c r="A23" s="5" t="s">
        <v>47</v>
      </c>
      <c r="B23">
        <f>125/64</f>
        <v>1.953125</v>
      </c>
      <c r="C23">
        <f t="shared" si="1"/>
        <v>515.625</v>
      </c>
      <c r="D23" s="2">
        <f>2^(12/12)</f>
        <v>2</v>
      </c>
      <c r="E23" s="1">
        <f t="shared" si="2"/>
        <v>523.2511306011972</v>
      </c>
      <c r="F23" s="2">
        <f t="shared" si="0"/>
        <v>-7.6261306011972465</v>
      </c>
      <c r="G23" t="s">
        <v>2</v>
      </c>
    </row>
    <row r="24" spans="1:7" ht="12.75">
      <c r="A24" s="5" t="s">
        <v>48</v>
      </c>
      <c r="B24">
        <f>2/1</f>
        <v>2</v>
      </c>
      <c r="C24">
        <f t="shared" si="1"/>
        <v>528</v>
      </c>
      <c r="D24" s="2">
        <f>2^(12/12)</f>
        <v>2</v>
      </c>
      <c r="E24" s="1">
        <f>B24*C3</f>
        <v>528</v>
      </c>
      <c r="F24" s="2">
        <f t="shared" si="0"/>
        <v>0</v>
      </c>
      <c r="G24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4" sqref="E4"/>
    </sheetView>
  </sheetViews>
  <sheetFormatPr defaultColWidth="9.140625" defaultRowHeight="12.75"/>
  <sheetData>
    <row r="1" spans="1:8" ht="67.5">
      <c r="A1" s="12" t="s">
        <v>52</v>
      </c>
      <c r="B1" s="12" t="s">
        <v>53</v>
      </c>
      <c r="C1" s="12"/>
      <c r="D1" s="12"/>
      <c r="E1" s="12" t="s">
        <v>54</v>
      </c>
      <c r="F1" s="12"/>
      <c r="G1" s="12" t="s">
        <v>79</v>
      </c>
      <c r="H1" s="12" t="s">
        <v>55</v>
      </c>
    </row>
    <row r="2" spans="1:8" ht="12.75">
      <c r="A2">
        <v>127</v>
      </c>
      <c r="B2">
        <f>1062950/A2</f>
        <v>8369.685039370079</v>
      </c>
      <c r="C2">
        <v>0</v>
      </c>
      <c r="D2">
        <f>2^(C2/12)</f>
        <v>1</v>
      </c>
      <c r="E2">
        <f>440*2^(5-9/12)</f>
        <v>8372.018089619156</v>
      </c>
      <c r="F2">
        <f>2^(1/1200)</f>
        <v>1.0005777895065548</v>
      </c>
      <c r="G2">
        <f>$B2-$E2</f>
        <v>-2.3330502490771323</v>
      </c>
      <c r="H2">
        <f>$B2/$E2</f>
        <v>0.9997213276149068</v>
      </c>
    </row>
    <row r="3" spans="1:8" ht="12.75">
      <c r="A3">
        <v>119.875</v>
      </c>
      <c r="B3">
        <f>1062950/A3</f>
        <v>8867.153284671533</v>
      </c>
      <c r="C3">
        <v>1</v>
      </c>
      <c r="D3">
        <f aca="true" t="shared" si="0" ref="D3:D26">2^(C3/12)</f>
        <v>1.0594630943592953</v>
      </c>
      <c r="E3">
        <f>$E$2*D3</f>
        <v>8869.844191259906</v>
      </c>
      <c r="G3">
        <f aca="true" t="shared" si="1" ref="G3:G26">$B3-$E3</f>
        <v>-2.690906588373764</v>
      </c>
      <c r="H3">
        <f aca="true" t="shared" si="2" ref="H3:H26">$B3/$E3</f>
        <v>0.9996966230149764</v>
      </c>
    </row>
    <row r="4" spans="1:8" ht="12.75">
      <c r="A4">
        <v>113.125</v>
      </c>
      <c r="B4">
        <f>1062950/A4</f>
        <v>9396.243093922652</v>
      </c>
      <c r="C4">
        <v>2</v>
      </c>
      <c r="D4">
        <f t="shared" si="0"/>
        <v>1.122462048309373</v>
      </c>
      <c r="E4">
        <f aca="true" t="shared" si="3" ref="E4:E26">$E$2*D4</f>
        <v>9397.272573357042</v>
      </c>
      <c r="G4">
        <f t="shared" si="1"/>
        <v>-1.0294794343899412</v>
      </c>
      <c r="H4">
        <f t="shared" si="2"/>
        <v>0.9998904491248547</v>
      </c>
    </row>
    <row r="5" spans="1:8" ht="12.75">
      <c r="A5">
        <v>106.75</v>
      </c>
      <c r="B5">
        <f>1062950/A5</f>
        <v>9957.377049180328</v>
      </c>
      <c r="C5">
        <v>3</v>
      </c>
      <c r="D5">
        <f t="shared" si="0"/>
        <v>1.189207115002721</v>
      </c>
      <c r="E5">
        <f t="shared" si="3"/>
        <v>9956.063479106588</v>
      </c>
      <c r="G5">
        <f t="shared" si="1"/>
        <v>1.3135700737402658</v>
      </c>
      <c r="H5">
        <f t="shared" si="2"/>
        <v>1.0001319366912933</v>
      </c>
    </row>
    <row r="6" spans="1:8" ht="12.75">
      <c r="A6">
        <v>100.75</v>
      </c>
      <c r="B6">
        <f>1062950/A6</f>
        <v>10550.372208436724</v>
      </c>
      <c r="C6">
        <v>4</v>
      </c>
      <c r="D6">
        <f t="shared" si="0"/>
        <v>1.2599210498948732</v>
      </c>
      <c r="E6">
        <f t="shared" si="3"/>
        <v>10548.081821211837</v>
      </c>
      <c r="G6">
        <f t="shared" si="1"/>
        <v>2.290387224886217</v>
      </c>
      <c r="H6">
        <f t="shared" si="2"/>
        <v>1.0002171377946918</v>
      </c>
    </row>
    <row r="7" spans="1:8" ht="12.75">
      <c r="A7">
        <v>95.125</v>
      </c>
      <c r="B7">
        <f aca="true" t="shared" si="4" ref="B7:B26">1062950/A7</f>
        <v>11174.244415243102</v>
      </c>
      <c r="C7">
        <v>5</v>
      </c>
      <c r="D7">
        <f t="shared" si="0"/>
        <v>1.3348398541700344</v>
      </c>
      <c r="E7">
        <f t="shared" si="3"/>
        <v>11175.303405856124</v>
      </c>
      <c r="G7">
        <f t="shared" si="1"/>
        <v>-1.0589906130226154</v>
      </c>
      <c r="H7">
        <f t="shared" si="2"/>
        <v>0.9999052383121457</v>
      </c>
    </row>
    <row r="8" spans="1:8" ht="12.75">
      <c r="A8">
        <v>89.75</v>
      </c>
      <c r="B8">
        <f t="shared" si="4"/>
        <v>11843.454038997215</v>
      </c>
      <c r="C8">
        <v>6</v>
      </c>
      <c r="D8">
        <f t="shared" si="0"/>
        <v>1.4142135623730951</v>
      </c>
      <c r="E8">
        <f t="shared" si="3"/>
        <v>11839.8215267723</v>
      </c>
      <c r="G8">
        <f t="shared" si="1"/>
        <v>3.632512224914535</v>
      </c>
      <c r="H8">
        <f t="shared" si="2"/>
        <v>1.0003068046436934</v>
      </c>
    </row>
    <row r="9" spans="1:8" ht="12.75">
      <c r="A9">
        <v>84.75</v>
      </c>
      <c r="B9">
        <f t="shared" si="4"/>
        <v>12542.182890855458</v>
      </c>
      <c r="C9">
        <v>7</v>
      </c>
      <c r="D9">
        <f t="shared" si="0"/>
        <v>1.4983070768766815</v>
      </c>
      <c r="E9">
        <f t="shared" si="3"/>
        <v>12543.853951415977</v>
      </c>
      <c r="G9">
        <f t="shared" si="1"/>
        <v>-1.6710605605185265</v>
      </c>
      <c r="H9">
        <f t="shared" si="2"/>
        <v>0.9998667825241755</v>
      </c>
    </row>
    <row r="10" spans="1:8" ht="12.75">
      <c r="A10">
        <v>80</v>
      </c>
      <c r="B10">
        <f t="shared" si="4"/>
        <v>13286.875</v>
      </c>
      <c r="C10">
        <v>8</v>
      </c>
      <c r="D10">
        <f t="shared" si="0"/>
        <v>1.5874010519681994</v>
      </c>
      <c r="E10">
        <f t="shared" si="3"/>
        <v>13289.750322558242</v>
      </c>
      <c r="G10">
        <f t="shared" si="1"/>
        <v>-2.87532255824226</v>
      </c>
      <c r="H10">
        <f t="shared" si="2"/>
        <v>0.9997836435983781</v>
      </c>
    </row>
    <row r="11" spans="1:8" ht="12.75">
      <c r="A11">
        <v>75.5</v>
      </c>
      <c r="B11">
        <f t="shared" si="4"/>
        <v>14078.807947019868</v>
      </c>
      <c r="C11">
        <v>9</v>
      </c>
      <c r="D11">
        <f t="shared" si="0"/>
        <v>1.681792830507429</v>
      </c>
      <c r="E11">
        <f t="shared" si="3"/>
        <v>14079.999999999998</v>
      </c>
      <c r="F11">
        <f>440*2^5</f>
        <v>14080</v>
      </c>
      <c r="G11">
        <f t="shared" si="1"/>
        <v>-1.192052980130029</v>
      </c>
      <c r="H11">
        <f t="shared" si="2"/>
        <v>0.9999153371462975</v>
      </c>
    </row>
    <row r="12" spans="1:8" ht="12.75">
      <c r="A12">
        <v>71.25</v>
      </c>
      <c r="B12">
        <f t="shared" si="4"/>
        <v>14918.59649122807</v>
      </c>
      <c r="C12">
        <v>10</v>
      </c>
      <c r="D12">
        <f t="shared" si="0"/>
        <v>1.7817974362806785</v>
      </c>
      <c r="E12">
        <f t="shared" si="3"/>
        <v>14917.240368578876</v>
      </c>
      <c r="G12">
        <f t="shared" si="1"/>
        <v>1.356122649194731</v>
      </c>
      <c r="H12">
        <f t="shared" si="2"/>
        <v>1.000090909753794</v>
      </c>
    </row>
    <row r="13" spans="1:8" ht="12.75">
      <c r="A13">
        <v>67.25</v>
      </c>
      <c r="B13">
        <f t="shared" si="4"/>
        <v>15805.947955390335</v>
      </c>
      <c r="C13">
        <v>11</v>
      </c>
      <c r="D13">
        <f t="shared" si="0"/>
        <v>1.8877486253633868</v>
      </c>
      <c r="E13">
        <f t="shared" si="3"/>
        <v>15804.26564019597</v>
      </c>
      <c r="G13">
        <f t="shared" si="1"/>
        <v>1.6823151943644916</v>
      </c>
      <c r="H13">
        <f t="shared" si="2"/>
        <v>1.000106446906972</v>
      </c>
    </row>
    <row r="14" spans="1:8" ht="12.75">
      <c r="A14">
        <v>63.5</v>
      </c>
      <c r="B14">
        <f t="shared" si="4"/>
        <v>16739.370078740158</v>
      </c>
      <c r="C14">
        <v>12</v>
      </c>
      <c r="D14">
        <f t="shared" si="0"/>
        <v>2</v>
      </c>
      <c r="E14">
        <f t="shared" si="3"/>
        <v>16744.036179238312</v>
      </c>
      <c r="G14">
        <f t="shared" si="1"/>
        <v>-4.666100498154265</v>
      </c>
      <c r="H14">
        <f t="shared" si="2"/>
        <v>0.9997213276149068</v>
      </c>
    </row>
    <row r="15" spans="1:8" ht="12.75">
      <c r="A15">
        <v>59.9375</v>
      </c>
      <c r="B15">
        <f t="shared" si="4"/>
        <v>17734.306569343065</v>
      </c>
      <c r="C15">
        <v>13</v>
      </c>
      <c r="D15">
        <f t="shared" si="0"/>
        <v>2.11892618871859</v>
      </c>
      <c r="E15">
        <f t="shared" si="3"/>
        <v>17739.68838251981</v>
      </c>
      <c r="G15">
        <f t="shared" si="1"/>
        <v>-5.38181317674389</v>
      </c>
      <c r="H15">
        <f t="shared" si="2"/>
        <v>0.9996966230149765</v>
      </c>
    </row>
    <row r="16" spans="1:8" ht="12.75">
      <c r="A16">
        <v>56.5625</v>
      </c>
      <c r="B16">
        <f t="shared" si="4"/>
        <v>18792.486187845305</v>
      </c>
      <c r="C16">
        <v>14</v>
      </c>
      <c r="D16">
        <f t="shared" si="0"/>
        <v>2.244924096618746</v>
      </c>
      <c r="E16">
        <f t="shared" si="3"/>
        <v>18794.545146714085</v>
      </c>
      <c r="G16">
        <f t="shared" si="1"/>
        <v>-2.0589588687798823</v>
      </c>
      <c r="H16">
        <f t="shared" si="2"/>
        <v>0.9998904491248547</v>
      </c>
    </row>
    <row r="17" spans="1:8" ht="12.75">
      <c r="A17">
        <v>53.375</v>
      </c>
      <c r="B17">
        <f t="shared" si="4"/>
        <v>19914.754098360656</v>
      </c>
      <c r="C17">
        <v>15</v>
      </c>
      <c r="D17">
        <f t="shared" si="0"/>
        <v>2.378414230005442</v>
      </c>
      <c r="E17">
        <f t="shared" si="3"/>
        <v>19912.126958213175</v>
      </c>
      <c r="G17">
        <f t="shared" si="1"/>
        <v>2.6271401474805316</v>
      </c>
      <c r="H17">
        <f t="shared" si="2"/>
        <v>1.0001319366912933</v>
      </c>
    </row>
    <row r="18" spans="1:8" ht="12.75">
      <c r="A18">
        <v>50.375</v>
      </c>
      <c r="B18">
        <f t="shared" si="4"/>
        <v>21100.744416873447</v>
      </c>
      <c r="C18">
        <v>16</v>
      </c>
      <c r="D18">
        <f t="shared" si="0"/>
        <v>2.519842099789746</v>
      </c>
      <c r="E18">
        <f t="shared" si="3"/>
        <v>21096.16364242367</v>
      </c>
      <c r="G18">
        <f t="shared" si="1"/>
        <v>4.580774449776072</v>
      </c>
      <c r="H18">
        <f t="shared" si="2"/>
        <v>1.000217137794692</v>
      </c>
    </row>
    <row r="19" spans="1:8" ht="12.75">
      <c r="A19">
        <v>47.5625</v>
      </c>
      <c r="B19">
        <f t="shared" si="4"/>
        <v>22348.488830486203</v>
      </c>
      <c r="C19">
        <v>17</v>
      </c>
      <c r="D19">
        <f t="shared" si="0"/>
        <v>2.6696797083400687</v>
      </c>
      <c r="E19">
        <f t="shared" si="3"/>
        <v>22350.60681171225</v>
      </c>
      <c r="G19">
        <f t="shared" si="1"/>
        <v>-2.117981226045231</v>
      </c>
      <c r="H19">
        <f t="shared" si="2"/>
        <v>0.9999052383121457</v>
      </c>
    </row>
    <row r="20" spans="1:8" ht="12.75">
      <c r="A20">
        <v>44.875</v>
      </c>
      <c r="B20">
        <f t="shared" si="4"/>
        <v>23686.90807799443</v>
      </c>
      <c r="C20">
        <v>18</v>
      </c>
      <c r="D20">
        <f t="shared" si="0"/>
        <v>2.82842712474619</v>
      </c>
      <c r="E20">
        <f t="shared" si="3"/>
        <v>23679.643053544598</v>
      </c>
      <c r="G20">
        <f t="shared" si="1"/>
        <v>7.265024449832708</v>
      </c>
      <c r="H20">
        <f t="shared" si="2"/>
        <v>1.0003068046436936</v>
      </c>
    </row>
    <row r="21" spans="1:8" ht="12.75">
      <c r="A21">
        <v>42.375</v>
      </c>
      <c r="B21">
        <f t="shared" si="4"/>
        <v>25084.365781710916</v>
      </c>
      <c r="C21">
        <v>19</v>
      </c>
      <c r="D21">
        <f t="shared" si="0"/>
        <v>2.9966141537533626</v>
      </c>
      <c r="E21">
        <f t="shared" si="3"/>
        <v>25087.70790283195</v>
      </c>
      <c r="G21">
        <f t="shared" si="1"/>
        <v>-3.342121121033415</v>
      </c>
      <c r="H21">
        <f t="shared" si="2"/>
        <v>0.9998667825241757</v>
      </c>
    </row>
    <row r="22" spans="1:8" ht="12.75">
      <c r="A22">
        <v>40</v>
      </c>
      <c r="B22">
        <f t="shared" si="4"/>
        <v>26573.75</v>
      </c>
      <c r="C22">
        <v>20</v>
      </c>
      <c r="D22">
        <f t="shared" si="0"/>
        <v>3.1748021039363987</v>
      </c>
      <c r="E22">
        <f t="shared" si="3"/>
        <v>26579.500645116485</v>
      </c>
      <c r="G22">
        <f t="shared" si="1"/>
        <v>-5.75064511648452</v>
      </c>
      <c r="H22">
        <f t="shared" si="2"/>
        <v>0.9997836435983781</v>
      </c>
    </row>
    <row r="23" spans="1:8" ht="12.75">
      <c r="A23">
        <v>37.75</v>
      </c>
      <c r="B23">
        <f t="shared" si="4"/>
        <v>28157.615894039736</v>
      </c>
      <c r="C23">
        <v>21</v>
      </c>
      <c r="D23">
        <f t="shared" si="0"/>
        <v>3.363585661014858</v>
      </c>
      <c r="E23">
        <f t="shared" si="3"/>
        <v>28159.999999999996</v>
      </c>
      <c r="G23">
        <f t="shared" si="1"/>
        <v>-2.384105960260058</v>
      </c>
      <c r="H23">
        <f t="shared" si="2"/>
        <v>0.9999153371462975</v>
      </c>
    </row>
    <row r="24" spans="1:8" ht="12.75">
      <c r="A24">
        <v>35.625</v>
      </c>
      <c r="B24">
        <f t="shared" si="4"/>
        <v>29837.19298245614</v>
      </c>
      <c r="C24">
        <v>22</v>
      </c>
      <c r="D24">
        <f t="shared" si="0"/>
        <v>3.5635948725613567</v>
      </c>
      <c r="E24">
        <f t="shared" si="3"/>
        <v>29834.480737157748</v>
      </c>
      <c r="G24">
        <f t="shared" si="1"/>
        <v>2.7122452983931</v>
      </c>
      <c r="H24">
        <f t="shared" si="2"/>
        <v>1.0000909097537942</v>
      </c>
    </row>
    <row r="25" spans="1:8" ht="12.75">
      <c r="A25">
        <v>33.625</v>
      </c>
      <c r="B25">
        <f t="shared" si="4"/>
        <v>31611.89591078067</v>
      </c>
      <c r="C25">
        <v>23</v>
      </c>
      <c r="D25">
        <f t="shared" si="0"/>
        <v>3.775497250726774</v>
      </c>
      <c r="E25">
        <f t="shared" si="3"/>
        <v>31608.531280391944</v>
      </c>
      <c r="G25">
        <f t="shared" si="1"/>
        <v>3.3646303887253453</v>
      </c>
      <c r="H25">
        <f t="shared" si="2"/>
        <v>1.000106446906972</v>
      </c>
    </row>
    <row r="26" spans="1:8" ht="12.75">
      <c r="A26">
        <v>31.75</v>
      </c>
      <c r="B26">
        <f t="shared" si="4"/>
        <v>33478.740157480315</v>
      </c>
      <c r="C26">
        <v>24</v>
      </c>
      <c r="D26">
        <f t="shared" si="0"/>
        <v>4</v>
      </c>
      <c r="E26">
        <f t="shared" si="3"/>
        <v>33488.072358476624</v>
      </c>
      <c r="G26">
        <f t="shared" si="1"/>
        <v>-9.33220099630853</v>
      </c>
      <c r="H26">
        <f t="shared" si="2"/>
        <v>0.9997213276149068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L21" sqref="L21"/>
    </sheetView>
  </sheetViews>
  <sheetFormatPr defaultColWidth="9.140625" defaultRowHeight="12.75"/>
  <cols>
    <col min="1" max="6" width="12.421875" style="0" customWidth="1"/>
    <col min="8" max="8" width="9.140625" style="2" customWidth="1"/>
  </cols>
  <sheetData>
    <row r="1" spans="1:8" ht="12.75">
      <c r="A1" s="10" t="s">
        <v>68</v>
      </c>
      <c r="H1" s="2" t="s">
        <v>72</v>
      </c>
    </row>
    <row r="2" spans="1:10" ht="12.75">
      <c r="A2" s="7">
        <v>15.298</v>
      </c>
      <c r="B2" s="7">
        <v>7.651</v>
      </c>
      <c r="C2" s="7">
        <v>3.825</v>
      </c>
      <c r="D2" s="7">
        <v>1.9123</v>
      </c>
      <c r="E2" s="7">
        <v>0.95609</v>
      </c>
      <c r="F2">
        <f>2^0</f>
        <v>1</v>
      </c>
      <c r="G2" s="8" t="s">
        <v>56</v>
      </c>
      <c r="H2" s="2">
        <f>A55</f>
        <v>1.1886521285037002</v>
      </c>
      <c r="I2">
        <f>H2/$H$62</f>
        <v>1.0000438570618375</v>
      </c>
      <c r="J2" s="10" t="str">
        <f aca="true" t="shared" si="0" ref="J2:J13">G2</f>
        <v>do</v>
      </c>
    </row>
    <row r="3" spans="1:10" ht="12.75">
      <c r="A3" s="7">
        <v>14.441</v>
      </c>
      <c r="B3" s="7">
        <v>7.22</v>
      </c>
      <c r="C3" s="7">
        <v>3.609</v>
      </c>
      <c r="D3" s="7">
        <v>1.8047</v>
      </c>
      <c r="E3" s="7">
        <v>0.90233</v>
      </c>
      <c r="F3">
        <f>2^(1/12)</f>
        <v>1.0594630943592953</v>
      </c>
      <c r="G3" s="8" t="s">
        <v>57</v>
      </c>
      <c r="H3" s="2">
        <f aca="true" t="shared" si="1" ref="H3:H13">A56</f>
        <v>1.188519544973134</v>
      </c>
      <c r="I3">
        <f aca="true" t="shared" si="2" ref="I3:I61">H3/$H$62</f>
        <v>0.9999323110997257</v>
      </c>
      <c r="J3" t="str">
        <f t="shared" si="0"/>
        <v>do#</v>
      </c>
    </row>
    <row r="4" spans="1:10" ht="12.75">
      <c r="A4" s="7">
        <v>13.635</v>
      </c>
      <c r="B4" s="7">
        <v>6.816</v>
      </c>
      <c r="C4" s="7">
        <v>3.408</v>
      </c>
      <c r="D4" s="7">
        <v>1.7039</v>
      </c>
      <c r="E4" s="7">
        <v>0.85197</v>
      </c>
      <c r="F4">
        <f>2^(2/12)</f>
        <v>1.122462048309373</v>
      </c>
      <c r="G4" s="8" t="s">
        <v>58</v>
      </c>
      <c r="H4" s="2">
        <f t="shared" si="1"/>
        <v>1.1881263310557686</v>
      </c>
      <c r="I4">
        <f t="shared" si="2"/>
        <v>0.9996014900351409</v>
      </c>
      <c r="J4" t="str">
        <f t="shared" si="0"/>
        <v>re</v>
      </c>
    </row>
    <row r="5" spans="1:10" ht="12.75">
      <c r="A5" s="7">
        <v>12.868</v>
      </c>
      <c r="B5" s="7">
        <v>6.433</v>
      </c>
      <c r="C5" s="7">
        <v>3.216</v>
      </c>
      <c r="D5" s="7">
        <v>1.6081</v>
      </c>
      <c r="E5" s="7">
        <v>0.80408</v>
      </c>
      <c r="F5">
        <f>2^(3/12)</f>
        <v>1.189207115002721</v>
      </c>
      <c r="G5" s="8" t="s">
        <v>59</v>
      </c>
      <c r="H5" s="2">
        <f t="shared" si="1"/>
        <v>1.1882857192385714</v>
      </c>
      <c r="I5">
        <f t="shared" si="2"/>
        <v>0.9997355874462152</v>
      </c>
      <c r="J5" t="str">
        <f t="shared" si="0"/>
        <v>re#</v>
      </c>
    </row>
    <row r="6" spans="1:10" ht="12.75">
      <c r="A6" s="7">
        <v>12.143</v>
      </c>
      <c r="B6" s="7">
        <v>6.072</v>
      </c>
      <c r="C6" s="7">
        <v>3.036</v>
      </c>
      <c r="D6" s="7">
        <v>1.518</v>
      </c>
      <c r="E6" s="7">
        <v>0.75899</v>
      </c>
      <c r="F6">
        <f>2^(4/12)</f>
        <v>1.2599210498948732</v>
      </c>
      <c r="G6" s="8" t="s">
        <v>60</v>
      </c>
      <c r="H6" s="2">
        <f t="shared" si="1"/>
        <v>1.1885572405768787</v>
      </c>
      <c r="I6">
        <f t="shared" si="2"/>
        <v>0.9999640253885904</v>
      </c>
      <c r="J6" t="str">
        <f t="shared" si="0"/>
        <v>mi</v>
      </c>
    </row>
    <row r="7" spans="1:10" ht="12.75">
      <c r="A7" s="7">
        <v>11.459</v>
      </c>
      <c r="B7" s="7">
        <v>5.73</v>
      </c>
      <c r="C7" s="7">
        <v>2.865</v>
      </c>
      <c r="D7" s="7">
        <v>1.4325</v>
      </c>
      <c r="E7" s="7">
        <v>0.71628</v>
      </c>
      <c r="F7">
        <f>2^(5/12)</f>
        <v>1.3348398541700344</v>
      </c>
      <c r="G7" s="8" t="s">
        <v>61</v>
      </c>
      <c r="H7" s="2">
        <f t="shared" si="1"/>
        <v>1.1888129975677062</v>
      </c>
      <c r="I7">
        <f t="shared" si="2"/>
        <v>1.0001792003766667</v>
      </c>
      <c r="J7" t="str">
        <f t="shared" si="0"/>
        <v>fa</v>
      </c>
    </row>
    <row r="8" spans="1:10" ht="12.75">
      <c r="A8" s="7">
        <v>10.816</v>
      </c>
      <c r="B8" s="7">
        <v>4.408</v>
      </c>
      <c r="C8" s="7">
        <v>2.704</v>
      </c>
      <c r="D8" s="7">
        <v>1.3519</v>
      </c>
      <c r="E8" s="7">
        <v>0.67595</v>
      </c>
      <c r="F8">
        <f>2^(6/12)</f>
        <v>1.4142135623730951</v>
      </c>
      <c r="G8" t="s">
        <v>62</v>
      </c>
      <c r="H8" s="2">
        <f t="shared" si="1"/>
        <v>1.1887971425898491</v>
      </c>
      <c r="I8">
        <f t="shared" si="2"/>
        <v>1.0001658611726814</v>
      </c>
      <c r="J8" t="str">
        <f t="shared" si="0"/>
        <v>fa#</v>
      </c>
    </row>
    <row r="9" spans="1:10" ht="12.75">
      <c r="A9" s="7">
        <v>10.213</v>
      </c>
      <c r="B9" s="7">
        <v>5.105</v>
      </c>
      <c r="C9" s="7">
        <v>2.552</v>
      </c>
      <c r="D9" s="7">
        <v>1.276</v>
      </c>
      <c r="E9" s="7">
        <v>0.63808</v>
      </c>
      <c r="F9">
        <f>2^(7/12)</f>
        <v>1.4983070768766815</v>
      </c>
      <c r="G9" t="s">
        <v>63</v>
      </c>
      <c r="H9" s="2">
        <f t="shared" si="1"/>
        <v>1.188325088502653</v>
      </c>
      <c r="I9">
        <f t="shared" si="2"/>
        <v>0.9997687098289189</v>
      </c>
      <c r="J9" t="str">
        <f t="shared" si="0"/>
        <v>sol</v>
      </c>
    </row>
    <row r="10" spans="1:10" ht="12.75">
      <c r="A10" s="7">
        <v>9.638</v>
      </c>
      <c r="B10" s="7">
        <v>4.816</v>
      </c>
      <c r="C10" s="7">
        <v>2.408</v>
      </c>
      <c r="D10" s="7">
        <v>1.2043</v>
      </c>
      <c r="E10" s="7">
        <v>0.60216</v>
      </c>
      <c r="F10">
        <f>2^(8/12)</f>
        <v>1.5874010519681994</v>
      </c>
      <c r="G10" t="s">
        <v>64</v>
      </c>
      <c r="H10" s="2">
        <f t="shared" si="1"/>
        <v>1.1885455852458084</v>
      </c>
      <c r="I10">
        <f t="shared" si="2"/>
        <v>0.9999542194563422</v>
      </c>
      <c r="J10" t="str">
        <f t="shared" si="0"/>
        <v>sol#</v>
      </c>
    </row>
    <row r="11" spans="1:10" ht="12.75">
      <c r="A11" s="7">
        <v>9.097</v>
      </c>
      <c r="B11" s="7">
        <v>4.547</v>
      </c>
      <c r="C11" s="7">
        <v>2.273</v>
      </c>
      <c r="D11" s="7">
        <v>1.1367</v>
      </c>
      <c r="E11" s="7">
        <v>0.56842</v>
      </c>
      <c r="F11">
        <f>2^(9/12)</f>
        <v>1.681792830507429</v>
      </c>
      <c r="G11" t="s">
        <v>65</v>
      </c>
      <c r="H11" s="2">
        <f t="shared" si="1"/>
        <v>1.1885535061340493</v>
      </c>
      <c r="I11">
        <f t="shared" si="2"/>
        <v>0.9999608835050052</v>
      </c>
      <c r="J11" t="str">
        <f t="shared" si="0"/>
        <v>la</v>
      </c>
    </row>
    <row r="12" spans="1:10" ht="12.75">
      <c r="A12" s="7">
        <v>8.585</v>
      </c>
      <c r="B12" s="7">
        <v>4.292</v>
      </c>
      <c r="C12" s="7">
        <v>2.146</v>
      </c>
      <c r="D12" s="7">
        <v>1.073</v>
      </c>
      <c r="E12" s="7">
        <v>0.53655</v>
      </c>
      <c r="F12">
        <f>2^(10/12)</f>
        <v>1.7817974362806785</v>
      </c>
      <c r="G12" t="s">
        <v>66</v>
      </c>
      <c r="H12" s="2">
        <f t="shared" si="1"/>
        <v>1.1887507385191545</v>
      </c>
      <c r="I12">
        <f t="shared" si="2"/>
        <v>1.000126820224764</v>
      </c>
      <c r="J12" t="str">
        <f t="shared" si="0"/>
        <v>la#</v>
      </c>
    </row>
    <row r="13" spans="1:10" ht="12.75">
      <c r="A13" s="7">
        <v>8.105</v>
      </c>
      <c r="B13" s="7">
        <v>4.051</v>
      </c>
      <c r="C13" s="7">
        <v>2.026</v>
      </c>
      <c r="D13" s="7">
        <v>1.0128</v>
      </c>
      <c r="E13" s="7">
        <v>0.50641</v>
      </c>
      <c r="F13">
        <f>2^(11/12)</f>
        <v>1.8877486253633868</v>
      </c>
      <c r="G13" t="s">
        <v>67</v>
      </c>
      <c r="H13" s="2">
        <f t="shared" si="1"/>
        <v>1.1884810108111916</v>
      </c>
      <c r="I13">
        <f t="shared" si="2"/>
        <v>0.9998998913101056</v>
      </c>
      <c r="J13" t="str">
        <f t="shared" si="0"/>
        <v>si</v>
      </c>
    </row>
    <row r="14" spans="1:10" ht="12.75">
      <c r="A14" s="11" t="s">
        <v>69</v>
      </c>
      <c r="B14" s="7"/>
      <c r="C14" s="7"/>
      <c r="D14" s="7"/>
      <c r="E14" s="7"/>
      <c r="H14" s="2">
        <f>B55</f>
        <v>1.1883414103940402</v>
      </c>
      <c r="I14">
        <f t="shared" si="2"/>
        <v>0.999782441859364</v>
      </c>
      <c r="J14" s="10" t="str">
        <f aca="true" t="shared" si="3" ref="J14:J25">G2</f>
        <v>do</v>
      </c>
    </row>
    <row r="15" spans="1:10" ht="12.75">
      <c r="A15">
        <f aca="true" t="shared" si="4" ref="A15:E26">1/(A2*0.001)</f>
        <v>65.36802196365538</v>
      </c>
      <c r="B15">
        <f t="shared" si="4"/>
        <v>130.70186903672723</v>
      </c>
      <c r="C15">
        <f t="shared" si="4"/>
        <v>261.437908496732</v>
      </c>
      <c r="D15">
        <f t="shared" si="4"/>
        <v>522.9305025362129</v>
      </c>
      <c r="E15">
        <f t="shared" si="4"/>
        <v>1045.9266387055611</v>
      </c>
      <c r="G15" s="8" t="s">
        <v>56</v>
      </c>
      <c r="H15" s="2">
        <f aca="true" t="shared" si="5" ref="H15:H25">B56</f>
        <v>1.1886018524208468</v>
      </c>
      <c r="I15">
        <f t="shared" si="2"/>
        <v>1.000001558489691</v>
      </c>
      <c r="J15" t="str">
        <f t="shared" si="3"/>
        <v>do#</v>
      </c>
    </row>
    <row r="16" spans="1:10" ht="12.75">
      <c r="A16">
        <f t="shared" si="4"/>
        <v>69.24728204417977</v>
      </c>
      <c r="B16">
        <f t="shared" si="4"/>
        <v>138.50415512465375</v>
      </c>
      <c r="C16">
        <f t="shared" si="4"/>
        <v>277.0850651149903</v>
      </c>
      <c r="D16">
        <f t="shared" si="4"/>
        <v>554.1087161301048</v>
      </c>
      <c r="E16">
        <f t="shared" si="4"/>
        <v>1108.241995722186</v>
      </c>
      <c r="G16" s="8" t="s">
        <v>57</v>
      </c>
      <c r="H16" s="2">
        <f t="shared" si="5"/>
        <v>1.1883878025194692</v>
      </c>
      <c r="I16">
        <f t="shared" si="2"/>
        <v>0.9998214727574197</v>
      </c>
      <c r="J16" t="str">
        <f t="shared" si="3"/>
        <v>re</v>
      </c>
    </row>
    <row r="17" spans="1:10" ht="12.75">
      <c r="A17">
        <f t="shared" si="4"/>
        <v>73.34066740007334</v>
      </c>
      <c r="B17">
        <f t="shared" si="4"/>
        <v>146.71361502347418</v>
      </c>
      <c r="C17">
        <f t="shared" si="4"/>
        <v>293.42723004694835</v>
      </c>
      <c r="D17">
        <f t="shared" si="4"/>
        <v>586.8889019308644</v>
      </c>
      <c r="E17">
        <f t="shared" si="4"/>
        <v>1173.750249421928</v>
      </c>
      <c r="G17" s="8" t="s">
        <v>58</v>
      </c>
      <c r="H17" s="2">
        <f t="shared" si="5"/>
        <v>1.1884704364341627</v>
      </c>
      <c r="I17">
        <f t="shared" si="2"/>
        <v>0.9998909948125211</v>
      </c>
      <c r="J17" t="str">
        <f t="shared" si="3"/>
        <v>re#</v>
      </c>
    </row>
    <row r="18" spans="1:10" ht="12.75">
      <c r="A18">
        <f t="shared" si="4"/>
        <v>77.71215418091388</v>
      </c>
      <c r="B18">
        <f t="shared" si="4"/>
        <v>155.448468832582</v>
      </c>
      <c r="C18">
        <f t="shared" si="4"/>
        <v>310.9452736318408</v>
      </c>
      <c r="D18">
        <f t="shared" si="4"/>
        <v>621.8518748834027</v>
      </c>
      <c r="E18">
        <f t="shared" si="4"/>
        <v>1243.6573475276093</v>
      </c>
      <c r="G18" s="8" t="s">
        <v>59</v>
      </c>
      <c r="H18" s="2">
        <f t="shared" si="5"/>
        <v>1.1884593686038405</v>
      </c>
      <c r="I18">
        <f t="shared" si="2"/>
        <v>0.9998816831598859</v>
      </c>
      <c r="J18" t="str">
        <f t="shared" si="3"/>
        <v>mi</v>
      </c>
    </row>
    <row r="19" spans="1:10" ht="12.75">
      <c r="A19">
        <f t="shared" si="4"/>
        <v>82.3519723297373</v>
      </c>
      <c r="B19">
        <f t="shared" si="4"/>
        <v>164.69038208168644</v>
      </c>
      <c r="C19">
        <f t="shared" si="4"/>
        <v>329.3807641633729</v>
      </c>
      <c r="D19">
        <f t="shared" si="4"/>
        <v>658.7615283267457</v>
      </c>
      <c r="E19">
        <f t="shared" si="4"/>
        <v>1317.540415552247</v>
      </c>
      <c r="G19" s="8" t="s">
        <v>60</v>
      </c>
      <c r="H19" s="2">
        <f t="shared" si="5"/>
        <v>1.1887092617040438</v>
      </c>
      <c r="I19">
        <f t="shared" si="2"/>
        <v>1.0000919247047313</v>
      </c>
      <c r="J19" t="str">
        <f t="shared" si="3"/>
        <v>fa</v>
      </c>
    </row>
    <row r="20" spans="1:10" ht="12.75">
      <c r="A20">
        <f t="shared" si="4"/>
        <v>87.26764988218866</v>
      </c>
      <c r="B20">
        <f t="shared" si="4"/>
        <v>174.5200698080279</v>
      </c>
      <c r="C20">
        <f t="shared" si="4"/>
        <v>349.0401396160558</v>
      </c>
      <c r="D20">
        <f t="shared" si="4"/>
        <v>698.0802792321116</v>
      </c>
      <c r="E20">
        <f t="shared" si="4"/>
        <v>1396.1020829843078</v>
      </c>
      <c r="G20" s="8" t="s">
        <v>61</v>
      </c>
      <c r="H20" s="2">
        <f t="shared" si="5"/>
        <v>1.4584879644115027</v>
      </c>
      <c r="I20">
        <f t="shared" si="2"/>
        <v>1.227063742563943</v>
      </c>
      <c r="J20" t="str">
        <f t="shared" si="3"/>
        <v>fa#</v>
      </c>
    </row>
    <row r="21" spans="1:10" ht="12.75">
      <c r="A21">
        <f t="shared" si="4"/>
        <v>92.45562130177514</v>
      </c>
      <c r="B21">
        <f t="shared" si="4"/>
        <v>226.86025408348456</v>
      </c>
      <c r="C21">
        <f t="shared" si="4"/>
        <v>369.82248520710056</v>
      </c>
      <c r="D21">
        <f t="shared" si="4"/>
        <v>739.6996819291368</v>
      </c>
      <c r="E21">
        <f t="shared" si="4"/>
        <v>1479.3993638582735</v>
      </c>
      <c r="G21" t="s">
        <v>62</v>
      </c>
      <c r="H21" s="2">
        <f t="shared" si="5"/>
        <v>1.1886742535629378</v>
      </c>
      <c r="I21">
        <f t="shared" si="2"/>
        <v>1.0000624714478694</v>
      </c>
      <c r="J21" t="str">
        <f t="shared" si="3"/>
        <v>sol</v>
      </c>
    </row>
    <row r="22" spans="1:10" ht="12.75">
      <c r="A22">
        <f t="shared" si="4"/>
        <v>97.91442279447763</v>
      </c>
      <c r="B22">
        <f t="shared" si="4"/>
        <v>195.8863858961802</v>
      </c>
      <c r="C22">
        <f t="shared" si="4"/>
        <v>391.84952978056424</v>
      </c>
      <c r="D22">
        <f t="shared" si="4"/>
        <v>783.6990595611285</v>
      </c>
      <c r="E22">
        <f t="shared" si="4"/>
        <v>1567.2016048144435</v>
      </c>
      <c r="G22" t="s">
        <v>63</v>
      </c>
      <c r="H22" s="2">
        <f t="shared" si="5"/>
        <v>1.1892859583263187</v>
      </c>
      <c r="I22">
        <f t="shared" si="2"/>
        <v>1.0005771145266016</v>
      </c>
      <c r="J22" t="str">
        <f t="shared" si="3"/>
        <v>sol#</v>
      </c>
    </row>
    <row r="23" spans="1:10" ht="12.75">
      <c r="A23">
        <f t="shared" si="4"/>
        <v>103.75596596804316</v>
      </c>
      <c r="B23">
        <f t="shared" si="4"/>
        <v>207.64119601328903</v>
      </c>
      <c r="C23">
        <f t="shared" si="4"/>
        <v>415.28239202657807</v>
      </c>
      <c r="D23">
        <f t="shared" si="4"/>
        <v>830.357884248111</v>
      </c>
      <c r="E23">
        <f t="shared" si="4"/>
        <v>1660.6881891855985</v>
      </c>
      <c r="G23" t="s">
        <v>64</v>
      </c>
      <c r="H23" s="2">
        <f t="shared" si="5"/>
        <v>1.1889455954806956</v>
      </c>
      <c r="I23">
        <f t="shared" si="2"/>
        <v>1.000290758439084</v>
      </c>
      <c r="J23" t="str">
        <f t="shared" si="3"/>
        <v>la</v>
      </c>
    </row>
    <row r="24" spans="1:10" ht="12.75">
      <c r="A24">
        <f t="shared" si="4"/>
        <v>109.92634934593823</v>
      </c>
      <c r="B24">
        <f t="shared" si="4"/>
        <v>219.92522542335607</v>
      </c>
      <c r="C24">
        <f t="shared" si="4"/>
        <v>439.94720633523974</v>
      </c>
      <c r="D24">
        <f t="shared" si="4"/>
        <v>879.7395970792645</v>
      </c>
      <c r="E24">
        <f t="shared" si="4"/>
        <v>1759.2625171528093</v>
      </c>
      <c r="G24" t="s">
        <v>65</v>
      </c>
      <c r="H24" s="2">
        <f t="shared" si="5"/>
        <v>1.1888892229947507</v>
      </c>
      <c r="I24">
        <f t="shared" si="2"/>
        <v>1.0002433308049392</v>
      </c>
      <c r="J24" t="str">
        <f t="shared" si="3"/>
        <v>la#</v>
      </c>
    </row>
    <row r="25" spans="1:10" ht="12.75">
      <c r="A25">
        <f t="shared" si="4"/>
        <v>116.48223645894001</v>
      </c>
      <c r="B25">
        <f t="shared" si="4"/>
        <v>232.99161230195713</v>
      </c>
      <c r="C25">
        <f t="shared" si="4"/>
        <v>465.98322460391427</v>
      </c>
      <c r="D25">
        <f t="shared" si="4"/>
        <v>931.9664492078285</v>
      </c>
      <c r="E25">
        <f t="shared" si="4"/>
        <v>1863.7592023110615</v>
      </c>
      <c r="G25" t="s">
        <v>66</v>
      </c>
      <c r="H25" s="2">
        <f t="shared" si="5"/>
        <v>1.18892108030421</v>
      </c>
      <c r="I25">
        <f t="shared" si="2"/>
        <v>1.0002701331854367</v>
      </c>
      <c r="J25" t="str">
        <f t="shared" si="3"/>
        <v>si</v>
      </c>
    </row>
    <row r="26" spans="1:10" ht="12.75">
      <c r="A26">
        <f t="shared" si="4"/>
        <v>123.3806292412091</v>
      </c>
      <c r="B26">
        <f t="shared" si="4"/>
        <v>246.85262898049865</v>
      </c>
      <c r="C26">
        <f t="shared" si="4"/>
        <v>493.58341559723596</v>
      </c>
      <c r="D26">
        <f t="shared" si="4"/>
        <v>987.3617693522908</v>
      </c>
      <c r="E26">
        <f t="shared" si="4"/>
        <v>1974.684544144073</v>
      </c>
      <c r="G26" t="s">
        <v>67</v>
      </c>
      <c r="H26" s="2">
        <f>C55</f>
        <v>1.188496749140497</v>
      </c>
      <c r="I26">
        <f t="shared" si="2"/>
        <v>0.9999131323746397</v>
      </c>
      <c r="J26" s="10" t="str">
        <f aca="true" t="shared" si="6" ref="J26:J37">G2</f>
        <v>do</v>
      </c>
    </row>
    <row r="27" spans="1:10" ht="12.75">
      <c r="A27" s="10" t="s">
        <v>70</v>
      </c>
      <c r="H27" s="2">
        <f aca="true" t="shared" si="7" ref="H27:H37">C56</f>
        <v>1.1889311962425206</v>
      </c>
      <c r="I27">
        <f t="shared" si="2"/>
        <v>1.0002786439866402</v>
      </c>
      <c r="J27" t="str">
        <f t="shared" si="6"/>
        <v>do#</v>
      </c>
    </row>
    <row r="28" spans="1:10" ht="12.75">
      <c r="A28">
        <f>A15/439.9472</f>
        <v>0.14858151606296252</v>
      </c>
      <c r="B28">
        <f>B15/439.9472</f>
        <v>0.29708535259851004</v>
      </c>
      <c r="C28">
        <f>C15/439.9472</f>
        <v>0.5942483745702485</v>
      </c>
      <c r="D28">
        <f>D15/439.9472</f>
        <v>1.188621049380955</v>
      </c>
      <c r="E28">
        <f>E15/439.9472</f>
        <v>2.377391284012175</v>
      </c>
      <c r="G28" s="8" t="s">
        <v>56</v>
      </c>
      <c r="H28" s="2">
        <f t="shared" si="7"/>
        <v>1.1883878025194692</v>
      </c>
      <c r="I28">
        <f t="shared" si="2"/>
        <v>0.9998214727574197</v>
      </c>
      <c r="J28" t="str">
        <f t="shared" si="6"/>
        <v>re</v>
      </c>
    </row>
    <row r="29" spans="1:10" ht="12.75">
      <c r="A29">
        <f aca="true" t="shared" si="8" ref="A29:E39">A16/439.9472</f>
        <v>0.1573990743529673</v>
      </c>
      <c r="B29">
        <f t="shared" si="8"/>
        <v>0.3148199491317452</v>
      </c>
      <c r="C29">
        <f t="shared" si="8"/>
        <v>0.6298143620756997</v>
      </c>
      <c r="D29">
        <f t="shared" si="8"/>
        <v>1.2594891299003717</v>
      </c>
      <c r="E29">
        <f t="shared" si="8"/>
        <v>2.5190340925506196</v>
      </c>
      <c r="G29" s="8" t="s">
        <v>57</v>
      </c>
      <c r="H29" s="2">
        <f t="shared" si="7"/>
        <v>1.188655211066693</v>
      </c>
      <c r="I29">
        <f t="shared" si="2"/>
        <v>1.0000464505020132</v>
      </c>
      <c r="J29" t="str">
        <f t="shared" si="6"/>
        <v>re#</v>
      </c>
    </row>
    <row r="30" spans="1:10" ht="12.75">
      <c r="A30">
        <f t="shared" si="8"/>
        <v>0.1667033394008948</v>
      </c>
      <c r="B30">
        <f t="shared" si="8"/>
        <v>0.3334800517504695</v>
      </c>
      <c r="C30">
        <f t="shared" si="8"/>
        <v>0.666960103500939</v>
      </c>
      <c r="D30">
        <f t="shared" si="8"/>
        <v>1.3339984932984332</v>
      </c>
      <c r="E30">
        <f t="shared" si="8"/>
        <v>2.667934355354297</v>
      </c>
      <c r="G30" s="8" t="s">
        <v>58</v>
      </c>
      <c r="H30" s="2">
        <f t="shared" si="7"/>
        <v>1.1884593686038405</v>
      </c>
      <c r="I30">
        <f t="shared" si="2"/>
        <v>0.9998816831598859</v>
      </c>
      <c r="J30" t="str">
        <f t="shared" si="6"/>
        <v>mi</v>
      </c>
    </row>
    <row r="31" spans="1:10" ht="12.75">
      <c r="A31">
        <f t="shared" si="8"/>
        <v>0.17663972899682936</v>
      </c>
      <c r="B31">
        <f t="shared" si="8"/>
        <v>0.3533343747444739</v>
      </c>
      <c r="C31">
        <f t="shared" si="8"/>
        <v>0.7067786171427862</v>
      </c>
      <c r="D31">
        <f t="shared" si="8"/>
        <v>1.4134693319639327</v>
      </c>
      <c r="E31">
        <f t="shared" si="8"/>
        <v>2.826833191636654</v>
      </c>
      <c r="G31" s="8" t="s">
        <v>59</v>
      </c>
      <c r="H31" s="2">
        <f t="shared" si="7"/>
        <v>1.1887092617040438</v>
      </c>
      <c r="I31">
        <f t="shared" si="2"/>
        <v>1.0000919247047313</v>
      </c>
      <c r="J31" t="str">
        <f t="shared" si="6"/>
        <v>fa</v>
      </c>
    </row>
    <row r="32" spans="1:10" ht="12.75">
      <c r="A32">
        <f t="shared" si="8"/>
        <v>0.1871860358009718</v>
      </c>
      <c r="B32">
        <f t="shared" si="8"/>
        <v>0.3743412438621872</v>
      </c>
      <c r="C32">
        <f t="shared" si="8"/>
        <v>0.7486824877243744</v>
      </c>
      <c r="D32">
        <f t="shared" si="8"/>
        <v>1.4973649754487488</v>
      </c>
      <c r="E32">
        <f t="shared" si="8"/>
        <v>2.9947694076749367</v>
      </c>
      <c r="G32" s="8" t="s">
        <v>60</v>
      </c>
      <c r="H32" s="2">
        <f t="shared" si="7"/>
        <v>1.1887971425898491</v>
      </c>
      <c r="I32">
        <f t="shared" si="2"/>
        <v>1.0001658611726814</v>
      </c>
      <c r="J32" t="str">
        <f t="shared" si="6"/>
        <v>fa#</v>
      </c>
    </row>
    <row r="33" spans="1:10" ht="12.75">
      <c r="A33">
        <f t="shared" si="8"/>
        <v>0.19835937103858978</v>
      </c>
      <c r="B33">
        <f t="shared" si="8"/>
        <v>0.3966841243858988</v>
      </c>
      <c r="C33">
        <f t="shared" si="8"/>
        <v>0.7933682487717976</v>
      </c>
      <c r="D33">
        <f t="shared" si="8"/>
        <v>1.5867364975435951</v>
      </c>
      <c r="E33">
        <f t="shared" si="8"/>
        <v>3.173340080319429</v>
      </c>
      <c r="G33" s="8" t="s">
        <v>61</v>
      </c>
      <c r="H33" s="2">
        <f t="shared" si="7"/>
        <v>1.1889071442865982</v>
      </c>
      <c r="I33">
        <f t="shared" si="2"/>
        <v>1.0002584084524635</v>
      </c>
      <c r="J33" t="str">
        <f t="shared" si="6"/>
        <v>sol</v>
      </c>
    </row>
    <row r="34" spans="1:10" ht="12.75">
      <c r="A34">
        <f t="shared" si="8"/>
        <v>0.21015163024511835</v>
      </c>
      <c r="B34">
        <f t="shared" si="8"/>
        <v>0.5156533649571688</v>
      </c>
      <c r="C34">
        <f t="shared" si="8"/>
        <v>0.8406065209804734</v>
      </c>
      <c r="D34">
        <f t="shared" si="8"/>
        <v>1.6813374012361864</v>
      </c>
      <c r="E34">
        <f t="shared" si="8"/>
        <v>3.3626748024723727</v>
      </c>
      <c r="G34" t="s">
        <v>62</v>
      </c>
      <c r="H34" s="2">
        <f t="shared" si="7"/>
        <v>1.1892859583263187</v>
      </c>
      <c r="I34">
        <f t="shared" si="2"/>
        <v>1.0005771145266016</v>
      </c>
      <c r="J34" t="str">
        <f t="shared" si="6"/>
        <v>sol#</v>
      </c>
    </row>
    <row r="35" spans="1:10" ht="12.75">
      <c r="A35">
        <f t="shared" si="8"/>
        <v>0.22255948621670424</v>
      </c>
      <c r="B35">
        <f t="shared" si="8"/>
        <v>0.4452497615536142</v>
      </c>
      <c r="C35">
        <f t="shared" si="8"/>
        <v>0.890673994016928</v>
      </c>
      <c r="D35">
        <f t="shared" si="8"/>
        <v>1.781347988033856</v>
      </c>
      <c r="E35">
        <f t="shared" si="8"/>
        <v>3.5622492990396197</v>
      </c>
      <c r="G35" t="s">
        <v>63</v>
      </c>
      <c r="H35" s="2">
        <f t="shared" si="7"/>
        <v>1.1892071321273037</v>
      </c>
      <c r="I35">
        <f t="shared" si="2"/>
        <v>1.0005107960014332</v>
      </c>
      <c r="J35" t="str">
        <f t="shared" si="6"/>
        <v>la</v>
      </c>
    </row>
    <row r="36" spans="1:10" ht="12.75">
      <c r="A36">
        <f t="shared" si="8"/>
        <v>0.23583731404141942</v>
      </c>
      <c r="B36">
        <f t="shared" si="8"/>
        <v>0.47196844533455157</v>
      </c>
      <c r="C36">
        <f t="shared" si="8"/>
        <v>0.9439368906691031</v>
      </c>
      <c r="D36">
        <f t="shared" si="8"/>
        <v>1.8874034980745666</v>
      </c>
      <c r="E36">
        <f t="shared" si="8"/>
        <v>3.7747443083751833</v>
      </c>
      <c r="G36" t="s">
        <v>64</v>
      </c>
      <c r="H36" s="2">
        <f t="shared" si="7"/>
        <v>1.1888892229947507</v>
      </c>
      <c r="I36">
        <f t="shared" si="2"/>
        <v>1.0002433308049392</v>
      </c>
      <c r="J36" t="str">
        <f t="shared" si="6"/>
        <v>la#</v>
      </c>
    </row>
    <row r="37" spans="1:10" ht="12.75">
      <c r="A37">
        <f t="shared" si="8"/>
        <v>0.24986259566133898</v>
      </c>
      <c r="B37">
        <f t="shared" si="8"/>
        <v>0.49989004458570496</v>
      </c>
      <c r="C37">
        <f t="shared" si="8"/>
        <v>1.0000000144</v>
      </c>
      <c r="D37">
        <f t="shared" si="8"/>
        <v>1.9996481329561013</v>
      </c>
      <c r="E37">
        <f t="shared" si="8"/>
        <v>3.9988037590711096</v>
      </c>
      <c r="G37" t="s">
        <v>65</v>
      </c>
      <c r="H37" s="2">
        <f t="shared" si="7"/>
        <v>1.188627664440364</v>
      </c>
      <c r="I37">
        <f t="shared" si="2"/>
        <v>1.0000232748110078</v>
      </c>
      <c r="J37" t="str">
        <f t="shared" si="6"/>
        <v>si</v>
      </c>
    </row>
    <row r="38" spans="1:10" ht="12.75">
      <c r="A38">
        <f t="shared" si="8"/>
        <v>0.2647641272837741</v>
      </c>
      <c r="B38">
        <f t="shared" si="8"/>
        <v>0.5295899423884437</v>
      </c>
      <c r="C38">
        <f t="shared" si="8"/>
        <v>1.0591798847768874</v>
      </c>
      <c r="D38">
        <f t="shared" si="8"/>
        <v>2.118359769553775</v>
      </c>
      <c r="E38">
        <f t="shared" si="8"/>
        <v>4.236324727856119</v>
      </c>
      <c r="G38" t="s">
        <v>66</v>
      </c>
      <c r="H38" s="2">
        <f>D55</f>
        <v>1.188621049380955</v>
      </c>
      <c r="I38">
        <f t="shared" si="2"/>
        <v>1.0000177093900007</v>
      </c>
      <c r="J38" s="10" t="str">
        <f aca="true" t="shared" si="9" ref="J38:J49">G2</f>
        <v>do</v>
      </c>
    </row>
    <row r="39" spans="1:10" ht="12.75">
      <c r="A39">
        <f t="shared" si="8"/>
        <v>0.2804441743036644</v>
      </c>
      <c r="B39">
        <f t="shared" si="8"/>
        <v>0.5610960337524563</v>
      </c>
      <c r="C39">
        <f t="shared" si="8"/>
        <v>1.121915119808095</v>
      </c>
      <c r="D39">
        <f t="shared" si="8"/>
        <v>2.244273334055293</v>
      </c>
      <c r="E39">
        <f t="shared" si="8"/>
        <v>4.4884580334732735</v>
      </c>
      <c r="G39" t="s">
        <v>67</v>
      </c>
      <c r="H39" s="2">
        <f aca="true" t="shared" si="10" ref="H39:H49">D56</f>
        <v>1.1887994368147774</v>
      </c>
      <c r="I39">
        <f t="shared" si="2"/>
        <v>1.000167791363602</v>
      </c>
      <c r="J39" t="str">
        <f t="shared" si="9"/>
        <v>do#</v>
      </c>
    </row>
    <row r="40" spans="1:10" ht="12.75">
      <c r="A40" s="10" t="s">
        <v>71</v>
      </c>
      <c r="H40" s="2">
        <f t="shared" si="10"/>
        <v>1.1884575476807182</v>
      </c>
      <c r="I40">
        <f t="shared" si="2"/>
        <v>0.9998801511700472</v>
      </c>
      <c r="J40" t="str">
        <f t="shared" si="9"/>
        <v>re</v>
      </c>
    </row>
    <row r="41" spans="1:10" ht="12.75">
      <c r="A41">
        <f>A28*8</f>
        <v>1.1886521285037002</v>
      </c>
      <c r="B41">
        <f>B28*4</f>
        <v>1.1883414103940402</v>
      </c>
      <c r="C41">
        <f>C28*2</f>
        <v>1.188496749140497</v>
      </c>
      <c r="D41">
        <f>D28</f>
        <v>1.188621049380955</v>
      </c>
      <c r="E41">
        <f>E28/2</f>
        <v>1.1886956420060875</v>
      </c>
      <c r="G41" s="8" t="s">
        <v>56</v>
      </c>
      <c r="H41" s="2">
        <f t="shared" si="10"/>
        <v>1.1885812943195337</v>
      </c>
      <c r="I41">
        <f t="shared" si="2"/>
        <v>0.9999842624259916</v>
      </c>
      <c r="J41" t="str">
        <f t="shared" si="9"/>
        <v>re#</v>
      </c>
    </row>
    <row r="42" spans="1:10" ht="12.75">
      <c r="A42">
        <f aca="true" t="shared" si="11" ref="A42:A52">A29*8</f>
        <v>1.2591925948237384</v>
      </c>
      <c r="B42">
        <f aca="true" t="shared" si="12" ref="B42:B52">B29*4</f>
        <v>1.2592797965269809</v>
      </c>
      <c r="C42">
        <f aca="true" t="shared" si="13" ref="C42:C52">C29*2</f>
        <v>1.2596287241513995</v>
      </c>
      <c r="D42">
        <f aca="true" t="shared" si="14" ref="D42:D52">D29</f>
        <v>1.2594891299003717</v>
      </c>
      <c r="E42">
        <f aca="true" t="shared" si="15" ref="E42:E52">E29/2</f>
        <v>1.2595170462753098</v>
      </c>
      <c r="G42" s="8" t="s">
        <v>57</v>
      </c>
      <c r="H42" s="2">
        <f t="shared" si="10"/>
        <v>1.1884593686038405</v>
      </c>
      <c r="I42">
        <f t="shared" si="2"/>
        <v>0.9998816831598859</v>
      </c>
      <c r="J42" t="str">
        <f t="shared" si="9"/>
        <v>mi</v>
      </c>
    </row>
    <row r="43" spans="1:10" ht="12.75">
      <c r="A43">
        <f t="shared" si="11"/>
        <v>1.3336267152071584</v>
      </c>
      <c r="B43">
        <f t="shared" si="12"/>
        <v>1.333920207001878</v>
      </c>
      <c r="C43">
        <f t="shared" si="13"/>
        <v>1.333920207001878</v>
      </c>
      <c r="D43">
        <f t="shared" si="14"/>
        <v>1.3339984932984332</v>
      </c>
      <c r="E43">
        <f t="shared" si="15"/>
        <v>1.3339671776771485</v>
      </c>
      <c r="G43" s="8" t="s">
        <v>58</v>
      </c>
      <c r="H43" s="2">
        <f t="shared" si="10"/>
        <v>1.1887092617040438</v>
      </c>
      <c r="I43">
        <f t="shared" si="2"/>
        <v>1.0000919247047313</v>
      </c>
      <c r="J43" t="str">
        <f t="shared" si="9"/>
        <v>fa</v>
      </c>
    </row>
    <row r="44" spans="1:10" ht="12.75">
      <c r="A44">
        <f t="shared" si="11"/>
        <v>1.413117831974635</v>
      </c>
      <c r="B44">
        <f t="shared" si="12"/>
        <v>1.4133374989778955</v>
      </c>
      <c r="C44">
        <f t="shared" si="13"/>
        <v>1.4135572342855725</v>
      </c>
      <c r="D44">
        <f t="shared" si="14"/>
        <v>1.4134693319639327</v>
      </c>
      <c r="E44">
        <f t="shared" si="15"/>
        <v>1.413416595818327</v>
      </c>
      <c r="G44" s="8" t="s">
        <v>59</v>
      </c>
      <c r="H44" s="2">
        <f t="shared" si="10"/>
        <v>1.1888850778766744</v>
      </c>
      <c r="I44">
        <f t="shared" si="2"/>
        <v>1.00023984340962</v>
      </c>
      <c r="J44" t="str">
        <f t="shared" si="9"/>
        <v>fa#</v>
      </c>
    </row>
    <row r="45" spans="1:10" ht="12.75">
      <c r="A45">
        <f t="shared" si="11"/>
        <v>1.4974882864077743</v>
      </c>
      <c r="B45">
        <f t="shared" si="12"/>
        <v>1.4973649754487488</v>
      </c>
      <c r="C45">
        <f t="shared" si="13"/>
        <v>1.4973649754487488</v>
      </c>
      <c r="D45">
        <f t="shared" si="14"/>
        <v>1.4973649754487488</v>
      </c>
      <c r="E45">
        <f t="shared" si="15"/>
        <v>1.4973847038374684</v>
      </c>
      <c r="G45" s="8" t="s">
        <v>60</v>
      </c>
      <c r="H45" s="2">
        <f t="shared" si="10"/>
        <v>1.1889071442865982</v>
      </c>
      <c r="I45">
        <f t="shared" si="2"/>
        <v>1.0002584084524635</v>
      </c>
      <c r="J45" t="str">
        <f t="shared" si="9"/>
        <v>sol</v>
      </c>
    </row>
    <row r="46" spans="1:10" ht="12.75">
      <c r="A46">
        <f t="shared" si="11"/>
        <v>1.5868749683087182</v>
      </c>
      <c r="B46">
        <f t="shared" si="12"/>
        <v>1.5867364975435951</v>
      </c>
      <c r="C46">
        <f t="shared" si="13"/>
        <v>1.5867364975435951</v>
      </c>
      <c r="D46">
        <f t="shared" si="14"/>
        <v>1.5867364975435951</v>
      </c>
      <c r="E46">
        <f t="shared" si="15"/>
        <v>1.5866700401597145</v>
      </c>
      <c r="G46" s="8" t="s">
        <v>61</v>
      </c>
      <c r="H46" s="2">
        <f t="shared" si="10"/>
        <v>1.1889896984346822</v>
      </c>
      <c r="I46">
        <f t="shared" si="2"/>
        <v>1.0003278633978478</v>
      </c>
      <c r="J46" t="str">
        <f t="shared" si="9"/>
        <v>sol#</v>
      </c>
    </row>
    <row r="47" spans="1:10" ht="12.75">
      <c r="A47">
        <f t="shared" si="11"/>
        <v>1.6812130419609468</v>
      </c>
      <c r="B47">
        <f t="shared" si="12"/>
        <v>2.0626134598286754</v>
      </c>
      <c r="C47">
        <f t="shared" si="13"/>
        <v>1.6812130419609468</v>
      </c>
      <c r="D47">
        <f t="shared" si="14"/>
        <v>1.6813374012361864</v>
      </c>
      <c r="E47">
        <f t="shared" si="15"/>
        <v>1.6813374012361864</v>
      </c>
      <c r="G47" t="s">
        <v>62</v>
      </c>
      <c r="H47" s="2">
        <f t="shared" si="10"/>
        <v>1.1889978936066514</v>
      </c>
      <c r="I47">
        <f t="shared" si="2"/>
        <v>1.0003347582085238</v>
      </c>
      <c r="J47" t="str">
        <f t="shared" si="9"/>
        <v>la</v>
      </c>
    </row>
    <row r="48" spans="1:10" ht="12.75">
      <c r="A48">
        <f t="shared" si="11"/>
        <v>1.780475889733634</v>
      </c>
      <c r="B48">
        <f t="shared" si="12"/>
        <v>1.7809990462144567</v>
      </c>
      <c r="C48">
        <f t="shared" si="13"/>
        <v>1.781347988033856</v>
      </c>
      <c r="D48">
        <f t="shared" si="14"/>
        <v>1.781347988033856</v>
      </c>
      <c r="E48">
        <f t="shared" si="15"/>
        <v>1.7811246495198099</v>
      </c>
      <c r="G48" t="s">
        <v>63</v>
      </c>
      <c r="H48" s="2">
        <f t="shared" si="10"/>
        <v>1.1888892229947507</v>
      </c>
      <c r="I48">
        <f t="shared" si="2"/>
        <v>1.0002433308049392</v>
      </c>
      <c r="J48" t="str">
        <f t="shared" si="9"/>
        <v>la#</v>
      </c>
    </row>
    <row r="49" spans="1:10" ht="12.75">
      <c r="A49">
        <f t="shared" si="11"/>
        <v>1.8866985123313553</v>
      </c>
      <c r="B49">
        <f t="shared" si="12"/>
        <v>1.8878737813382063</v>
      </c>
      <c r="C49">
        <f t="shared" si="13"/>
        <v>1.8878737813382063</v>
      </c>
      <c r="D49">
        <f t="shared" si="14"/>
        <v>1.8874034980745666</v>
      </c>
      <c r="E49">
        <f t="shared" si="15"/>
        <v>1.8873721541875916</v>
      </c>
      <c r="G49" t="s">
        <v>64</v>
      </c>
      <c r="H49" s="2">
        <f t="shared" si="10"/>
        <v>1.1888623855431366</v>
      </c>
      <c r="I49">
        <f t="shared" si="2"/>
        <v>1.00022075176101</v>
      </c>
      <c r="J49" t="str">
        <f t="shared" si="9"/>
        <v>si</v>
      </c>
    </row>
    <row r="50" spans="1:10" ht="12.75">
      <c r="A50">
        <f t="shared" si="11"/>
        <v>1.9989007652907118</v>
      </c>
      <c r="B50">
        <f t="shared" si="12"/>
        <v>1.9995601783428198</v>
      </c>
      <c r="C50">
        <f t="shared" si="13"/>
        <v>2.0000000288</v>
      </c>
      <c r="D50">
        <f t="shared" si="14"/>
        <v>1.9996481329561013</v>
      </c>
      <c r="E50">
        <f t="shared" si="15"/>
        <v>1.9994018795355548</v>
      </c>
      <c r="G50" t="s">
        <v>65</v>
      </c>
      <c r="H50" s="2">
        <f>E55</f>
        <v>1.1886956420060875</v>
      </c>
      <c r="I50">
        <f t="shared" si="2"/>
        <v>1.0000804660996865</v>
      </c>
      <c r="J50" t="str">
        <f aca="true" t="shared" si="16" ref="J50:J61">G2</f>
        <v>do</v>
      </c>
    </row>
    <row r="51" spans="1:10" ht="12.75">
      <c r="A51">
        <f t="shared" si="11"/>
        <v>2.1181130182701926</v>
      </c>
      <c r="B51">
        <f t="shared" si="12"/>
        <v>2.118359769553775</v>
      </c>
      <c r="C51">
        <f t="shared" si="13"/>
        <v>2.118359769553775</v>
      </c>
      <c r="D51">
        <f t="shared" si="14"/>
        <v>2.118359769553775</v>
      </c>
      <c r="E51">
        <f t="shared" si="15"/>
        <v>2.1181623639280596</v>
      </c>
      <c r="G51" t="s">
        <v>66</v>
      </c>
      <c r="H51" s="2">
        <f aca="true" t="shared" si="17" ref="H51:H61">E56</f>
        <v>1.1888257863639848</v>
      </c>
      <c r="I51">
        <f t="shared" si="2"/>
        <v>1.0001899599225852</v>
      </c>
      <c r="J51" t="str">
        <f t="shared" si="16"/>
        <v>do#</v>
      </c>
    </row>
    <row r="52" spans="1:10" ht="12.75">
      <c r="A52">
        <f t="shared" si="11"/>
        <v>2.2435533944293153</v>
      </c>
      <c r="B52">
        <f t="shared" si="12"/>
        <v>2.2443841350098253</v>
      </c>
      <c r="C52">
        <f t="shared" si="13"/>
        <v>2.24383023961619</v>
      </c>
      <c r="D52">
        <f t="shared" si="14"/>
        <v>2.244273334055293</v>
      </c>
      <c r="E52">
        <f t="shared" si="15"/>
        <v>2.2442290167366368</v>
      </c>
      <c r="G52" t="s">
        <v>67</v>
      </c>
      <c r="H52" s="2">
        <f t="shared" si="17"/>
        <v>1.1884296486338577</v>
      </c>
      <c r="I52">
        <f t="shared" si="2"/>
        <v>0.9998566789785105</v>
      </c>
      <c r="J52" t="str">
        <f t="shared" si="16"/>
        <v>re</v>
      </c>
    </row>
    <row r="53" spans="1:10" ht="12.75">
      <c r="A53" s="10" t="s">
        <v>72</v>
      </c>
      <c r="H53" s="2">
        <f t="shared" si="17"/>
        <v>1.1885369486837394</v>
      </c>
      <c r="I53">
        <f t="shared" si="2"/>
        <v>0.9999469532927303</v>
      </c>
      <c r="J53" t="str">
        <f t="shared" si="16"/>
        <v>re#</v>
      </c>
    </row>
    <row r="54" spans="1:10" ht="12.75">
      <c r="A54" t="s">
        <v>73</v>
      </c>
      <c r="B54" t="s">
        <v>74</v>
      </c>
      <c r="C54" t="s">
        <v>75</v>
      </c>
      <c r="D54" t="s">
        <v>76</v>
      </c>
      <c r="E54" t="s">
        <v>77</v>
      </c>
      <c r="H54" s="2">
        <f t="shared" si="17"/>
        <v>1.188475027036344</v>
      </c>
      <c r="I54">
        <f t="shared" si="2"/>
        <v>0.999894857005169</v>
      </c>
      <c r="J54" t="str">
        <f t="shared" si="16"/>
        <v>mi</v>
      </c>
    </row>
    <row r="55" spans="1:10" ht="12.75">
      <c r="A55" s="6">
        <f aca="true" t="shared" si="18" ref="A55:A65">A41/$F2</f>
        <v>1.1886521285037002</v>
      </c>
      <c r="B55" s="6">
        <f>B41/$F2</f>
        <v>1.1883414103940402</v>
      </c>
      <c r="C55" s="6">
        <f>C41/$F2</f>
        <v>1.188496749140497</v>
      </c>
      <c r="D55" s="6">
        <f>D41/$F2</f>
        <v>1.188621049380955</v>
      </c>
      <c r="E55" s="6">
        <f>E41/$F2</f>
        <v>1.1886956420060875</v>
      </c>
      <c r="F55" s="8" t="s">
        <v>56</v>
      </c>
      <c r="G55" s="8" t="s">
        <v>56</v>
      </c>
      <c r="H55" s="2">
        <f t="shared" si="17"/>
        <v>1.1886594749197543</v>
      </c>
      <c r="I55">
        <f t="shared" si="2"/>
        <v>1.000050037792154</v>
      </c>
      <c r="J55" t="str">
        <f t="shared" si="16"/>
        <v>fa</v>
      </c>
    </row>
    <row r="56" spans="1:10" ht="12.75">
      <c r="A56" s="6">
        <f t="shared" si="18"/>
        <v>1.188519544973134</v>
      </c>
      <c r="B56" s="6">
        <f aca="true" t="shared" si="19" ref="B56:E65">B42/$F3</f>
        <v>1.1886018524208468</v>
      </c>
      <c r="C56" s="6">
        <f t="shared" si="19"/>
        <v>1.1889311962425206</v>
      </c>
      <c r="D56" s="6">
        <f t="shared" si="19"/>
        <v>1.1887994368147774</v>
      </c>
      <c r="E56" s="6">
        <f t="shared" si="19"/>
        <v>1.1888257863639848</v>
      </c>
      <c r="F56" s="8" t="s">
        <v>57</v>
      </c>
      <c r="G56" s="8" t="s">
        <v>57</v>
      </c>
      <c r="H56" s="2">
        <f t="shared" si="17"/>
        <v>1.1888850778766744</v>
      </c>
      <c r="I56">
        <f t="shared" si="2"/>
        <v>1.00023984340962</v>
      </c>
      <c r="J56" t="str">
        <f t="shared" si="16"/>
        <v>fa#</v>
      </c>
    </row>
    <row r="57" spans="1:10" ht="12.75">
      <c r="A57" s="6">
        <f t="shared" si="18"/>
        <v>1.1881263310557686</v>
      </c>
      <c r="B57" s="6">
        <f t="shared" si="19"/>
        <v>1.1883878025194692</v>
      </c>
      <c r="C57" s="6">
        <f t="shared" si="19"/>
        <v>1.1883878025194692</v>
      </c>
      <c r="D57" s="6">
        <f t="shared" si="19"/>
        <v>1.1884575476807182</v>
      </c>
      <c r="E57" s="6">
        <f t="shared" si="19"/>
        <v>1.1884296486338577</v>
      </c>
      <c r="F57" s="8" t="s">
        <v>58</v>
      </c>
      <c r="G57" s="8" t="s">
        <v>58</v>
      </c>
      <c r="H57" s="2">
        <f t="shared" si="17"/>
        <v>1.1887580837118383</v>
      </c>
      <c r="I57">
        <f t="shared" si="2"/>
        <v>1.0001329999258273</v>
      </c>
      <c r="J57" t="str">
        <f t="shared" si="16"/>
        <v>sol</v>
      </c>
    </row>
    <row r="58" spans="1:10" ht="12.75">
      <c r="A58" s="6">
        <f t="shared" si="18"/>
        <v>1.1882857192385714</v>
      </c>
      <c r="B58" s="6">
        <f t="shared" si="19"/>
        <v>1.1884704364341627</v>
      </c>
      <c r="C58" s="6">
        <f t="shared" si="19"/>
        <v>1.188655211066693</v>
      </c>
      <c r="D58" s="6">
        <f t="shared" si="19"/>
        <v>1.1885812943195337</v>
      </c>
      <c r="E58" s="6">
        <f t="shared" si="19"/>
        <v>1.1885369486837394</v>
      </c>
      <c r="F58" s="8" t="s">
        <v>59</v>
      </c>
      <c r="G58" s="8" t="s">
        <v>59</v>
      </c>
      <c r="H58" s="2">
        <f t="shared" si="17"/>
        <v>1.1889699530231894</v>
      </c>
      <c r="I58">
        <f t="shared" si="2"/>
        <v>1.0003112510711671</v>
      </c>
      <c r="J58" t="str">
        <f t="shared" si="16"/>
        <v>sol#</v>
      </c>
    </row>
    <row r="59" spans="1:10" ht="12.75">
      <c r="A59" s="6">
        <f t="shared" si="18"/>
        <v>1.1885572405768787</v>
      </c>
      <c r="B59" s="6">
        <f t="shared" si="19"/>
        <v>1.1884593686038405</v>
      </c>
      <c r="C59" s="6">
        <f t="shared" si="19"/>
        <v>1.1884593686038405</v>
      </c>
      <c r="D59" s="6">
        <f t="shared" si="19"/>
        <v>1.1884593686038405</v>
      </c>
      <c r="E59" s="6">
        <f t="shared" si="19"/>
        <v>1.188475027036344</v>
      </c>
      <c r="F59" s="8" t="s">
        <v>60</v>
      </c>
      <c r="G59" s="8" t="s">
        <v>60</v>
      </c>
      <c r="H59" s="2">
        <f t="shared" si="17"/>
        <v>1.1888514704467477</v>
      </c>
      <c r="I59">
        <f t="shared" si="2"/>
        <v>1.0002115686073931</v>
      </c>
      <c r="J59" t="str">
        <f t="shared" si="16"/>
        <v>la</v>
      </c>
    </row>
    <row r="60" spans="1:10" ht="12.75">
      <c r="A60" s="6">
        <f t="shared" si="18"/>
        <v>1.1888129975677062</v>
      </c>
      <c r="B60" s="6">
        <f t="shared" si="19"/>
        <v>1.1887092617040438</v>
      </c>
      <c r="C60" s="6">
        <f t="shared" si="19"/>
        <v>1.1887092617040438</v>
      </c>
      <c r="D60" s="6">
        <f t="shared" si="19"/>
        <v>1.1887092617040438</v>
      </c>
      <c r="E60" s="6">
        <f t="shared" si="19"/>
        <v>1.1886594749197543</v>
      </c>
      <c r="F60" s="8" t="s">
        <v>61</v>
      </c>
      <c r="G60" s="8" t="s">
        <v>61</v>
      </c>
      <c r="H60" s="2">
        <f t="shared" si="17"/>
        <v>1.1887784328332567</v>
      </c>
      <c r="I60">
        <f t="shared" si="2"/>
        <v>1.0001501201693224</v>
      </c>
      <c r="J60" t="str">
        <f t="shared" si="16"/>
        <v>la#</v>
      </c>
    </row>
    <row r="61" spans="1:10" ht="12.75">
      <c r="A61" s="6">
        <f t="shared" si="18"/>
        <v>1.1887971425898491</v>
      </c>
      <c r="B61" s="6">
        <f t="shared" si="19"/>
        <v>1.4584879644115027</v>
      </c>
      <c r="C61" s="6">
        <f t="shared" si="19"/>
        <v>1.1887971425898491</v>
      </c>
      <c r="D61" s="6">
        <f t="shared" si="19"/>
        <v>1.1888850778766744</v>
      </c>
      <c r="E61" s="6">
        <f t="shared" si="19"/>
        <v>1.1888850778766744</v>
      </c>
      <c r="F61" t="s">
        <v>62</v>
      </c>
      <c r="G61" t="s">
        <v>62</v>
      </c>
      <c r="H61" s="2">
        <f t="shared" si="17"/>
        <v>1.188838909261358</v>
      </c>
      <c r="I61">
        <f t="shared" si="2"/>
        <v>1.0002010005564177</v>
      </c>
      <c r="J61" t="str">
        <f t="shared" si="16"/>
        <v>si</v>
      </c>
    </row>
    <row r="62" spans="1:9" ht="12.75">
      <c r="A62" s="6">
        <f t="shared" si="18"/>
        <v>1.188325088502653</v>
      </c>
      <c r="B62" s="6">
        <f t="shared" si="19"/>
        <v>1.1886742535629378</v>
      </c>
      <c r="C62" s="6">
        <f t="shared" si="19"/>
        <v>1.1889071442865982</v>
      </c>
      <c r="D62" s="6">
        <f t="shared" si="19"/>
        <v>1.1889071442865982</v>
      </c>
      <c r="E62" s="6">
        <f t="shared" si="19"/>
        <v>1.1887580837118383</v>
      </c>
      <c r="F62" t="s">
        <v>63</v>
      </c>
      <c r="G62" t="s">
        <v>63</v>
      </c>
      <c r="H62" s="2">
        <f>1.1886</f>
        <v>1.1886</v>
      </c>
      <c r="I62" s="9" t="s">
        <v>78</v>
      </c>
    </row>
    <row r="63" spans="1:7" ht="12.75">
      <c r="A63" s="6">
        <f t="shared" si="18"/>
        <v>1.1885455852458084</v>
      </c>
      <c r="B63" s="6">
        <f t="shared" si="19"/>
        <v>1.1892859583263187</v>
      </c>
      <c r="C63" s="6">
        <f t="shared" si="19"/>
        <v>1.1892859583263187</v>
      </c>
      <c r="D63" s="6">
        <f t="shared" si="19"/>
        <v>1.1889896984346822</v>
      </c>
      <c r="E63" s="6">
        <f t="shared" si="19"/>
        <v>1.1889699530231894</v>
      </c>
      <c r="F63" t="s">
        <v>64</v>
      </c>
      <c r="G63" t="s">
        <v>64</v>
      </c>
    </row>
    <row r="64" spans="1:7" ht="12.75">
      <c r="A64" s="6">
        <f t="shared" si="18"/>
        <v>1.1885535061340493</v>
      </c>
      <c r="B64" s="6">
        <f t="shared" si="19"/>
        <v>1.1889455954806956</v>
      </c>
      <c r="C64" s="6">
        <f t="shared" si="19"/>
        <v>1.1892071321273037</v>
      </c>
      <c r="D64" s="6">
        <f t="shared" si="19"/>
        <v>1.1889978936066514</v>
      </c>
      <c r="E64" s="6">
        <f t="shared" si="19"/>
        <v>1.1888514704467477</v>
      </c>
      <c r="F64" t="s">
        <v>65</v>
      </c>
      <c r="G64" t="s">
        <v>65</v>
      </c>
    </row>
    <row r="65" spans="1:7" ht="12.75">
      <c r="A65" s="6">
        <f t="shared" si="18"/>
        <v>1.1887507385191545</v>
      </c>
      <c r="B65" s="6">
        <f t="shared" si="19"/>
        <v>1.1888892229947507</v>
      </c>
      <c r="C65" s="6">
        <f t="shared" si="19"/>
        <v>1.1888892229947507</v>
      </c>
      <c r="D65" s="6">
        <f t="shared" si="19"/>
        <v>1.1888892229947507</v>
      </c>
      <c r="E65" s="6">
        <f t="shared" si="19"/>
        <v>1.1887784328332567</v>
      </c>
      <c r="F65" t="s">
        <v>66</v>
      </c>
      <c r="G65" t="s">
        <v>66</v>
      </c>
    </row>
    <row r="66" spans="1:7" ht="12.75">
      <c r="A66" s="6">
        <f>A52/$F13</f>
        <v>1.1884810108111916</v>
      </c>
      <c r="B66" s="6">
        <f>B52/$F13</f>
        <v>1.18892108030421</v>
      </c>
      <c r="C66" s="6">
        <f>C52/$F13</f>
        <v>1.188627664440364</v>
      </c>
      <c r="D66" s="6">
        <f>D52/$F13</f>
        <v>1.1888623855431366</v>
      </c>
      <c r="E66" s="6">
        <f>E52/$F13</f>
        <v>1.188838909261358</v>
      </c>
      <c r="F66" t="s">
        <v>67</v>
      </c>
      <c r="G66" t="s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Dullards Corporation of Solar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Valdis Kukumuru</dc:creator>
  <cp:keywords/>
  <dc:description/>
  <cp:lastModifiedBy>Valdis Kukumuru</cp:lastModifiedBy>
  <dcterms:created xsi:type="dcterms:W3CDTF">2005-01-30T17:04:28Z</dcterms:created>
  <dcterms:modified xsi:type="dcterms:W3CDTF">2005-01-31T13:31:42Z</dcterms:modified>
  <cp:category/>
  <cp:version/>
  <cp:contentType/>
  <cp:contentStatus/>
</cp:coreProperties>
</file>